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kylie.llewellyn\Desktop\"/>
    </mc:Choice>
  </mc:AlternateContent>
  <xr:revisionPtr revIDLastSave="0" documentId="8_{768C850E-0316-4176-BC9E-EA40639747E3}" xr6:coauthVersionLast="45" xr6:coauthVersionMax="45" xr10:uidLastSave="{00000000-0000-0000-0000-000000000000}"/>
  <workbookProtection workbookPassword="D217" lockStructure="1"/>
  <bookViews>
    <workbookView xWindow="-120" yWindow="-120" windowWidth="29040" windowHeight="17640" tabRatio="463" xr2:uid="{00000000-000D-0000-FFFF-FFFF00000000}"/>
  </bookViews>
  <sheets>
    <sheet name="2020-2021" sheetId="2" r:id="rId1"/>
    <sheet name="Data entry sheet" sheetId="3" state="hidden" r:id="rId2"/>
    <sheet name="Sheet2" sheetId="4" state="hidden" r:id="rId3"/>
    <sheet name="Sheet3" sheetId="5" state="hidden" r:id="rId4"/>
  </sheets>
  <definedNames>
    <definedName name="_xlnm._FilterDatabase" localSheetId="1" hidden="1">'Data entry sheet'!$B$1:$T$40</definedName>
    <definedName name="_xlnm.Print_Area" localSheetId="0">'2020-2021'!$A$1:$O$49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1" i="3" l="1"/>
  <c r="M21" i="2" l="1"/>
  <c r="M17" i="2"/>
  <c r="M16" i="2"/>
  <c r="M15" i="2"/>
  <c r="M14" i="2"/>
  <c r="M13" i="2"/>
  <c r="M11" i="2"/>
  <c r="M12" i="2"/>
  <c r="L18" i="2"/>
  <c r="L13" i="2"/>
  <c r="E30" i="3"/>
  <c r="E2" i="3"/>
  <c r="E3" i="3"/>
  <c r="K3" i="3" s="1"/>
  <c r="E4" i="3"/>
  <c r="K4" i="3" s="1"/>
  <c r="E5" i="3"/>
  <c r="K5" i="3" s="1"/>
  <c r="E6" i="3"/>
  <c r="K6" i="3" s="1"/>
  <c r="E7" i="3"/>
  <c r="K7" i="3" s="1"/>
  <c r="E8" i="3"/>
  <c r="K8" i="3" s="1"/>
  <c r="E9" i="3"/>
  <c r="K9" i="3" s="1"/>
  <c r="E10" i="3"/>
  <c r="K10" i="3" s="1"/>
  <c r="E11" i="3"/>
  <c r="K11" i="3" s="1"/>
  <c r="E12" i="3"/>
  <c r="K12" i="3" s="1"/>
  <c r="E13" i="3"/>
  <c r="K13" i="3" s="1"/>
  <c r="E14" i="3"/>
  <c r="K14" i="3" s="1"/>
  <c r="E15" i="3"/>
  <c r="K15" i="3" s="1"/>
  <c r="E16" i="3"/>
  <c r="K16" i="3" s="1"/>
  <c r="E17" i="3"/>
  <c r="K17" i="3" s="1"/>
  <c r="E18" i="3"/>
  <c r="K18" i="3" s="1"/>
  <c r="E19" i="3"/>
  <c r="K19" i="3" s="1"/>
  <c r="E20" i="3"/>
  <c r="K20" i="3" s="1"/>
  <c r="E21" i="3"/>
  <c r="K21" i="3" s="1"/>
  <c r="E22" i="3"/>
  <c r="K22" i="3" s="1"/>
  <c r="E23" i="3"/>
  <c r="K23" i="3" s="1"/>
  <c r="E24" i="3"/>
  <c r="K24" i="3" s="1"/>
  <c r="E25" i="3"/>
  <c r="K25" i="3" s="1"/>
  <c r="E26" i="3"/>
  <c r="K26" i="3" s="1"/>
  <c r="E27" i="3"/>
  <c r="K27" i="3" s="1"/>
  <c r="E28" i="3"/>
  <c r="K28" i="3" s="1"/>
  <c r="E29" i="3"/>
  <c r="K29" i="3" s="1"/>
  <c r="E31" i="3"/>
  <c r="K31" i="3" s="1"/>
  <c r="E32" i="3"/>
  <c r="K32" i="3" s="1"/>
  <c r="E33" i="3"/>
  <c r="K33" i="3" s="1"/>
  <c r="E34" i="3"/>
  <c r="K34" i="3" s="1"/>
  <c r="E35" i="3"/>
  <c r="K35" i="3" s="1"/>
  <c r="E36" i="3"/>
  <c r="K36" i="3" s="1"/>
  <c r="E37" i="3"/>
  <c r="K37" i="3" s="1"/>
  <c r="E38" i="3"/>
  <c r="K38" i="3" s="1"/>
  <c r="E39" i="3"/>
  <c r="K39" i="3" s="1"/>
  <c r="E40" i="3"/>
  <c r="K40" i="3" s="1"/>
  <c r="L11" i="2"/>
  <c r="L12" i="2"/>
  <c r="L14" i="2"/>
  <c r="L15" i="2"/>
  <c r="L16" i="2"/>
  <c r="L17" i="2"/>
  <c r="L21" i="2"/>
  <c r="E49" i="2" l="1"/>
  <c r="N23" i="2" s="1"/>
  <c r="C45" i="2"/>
  <c r="S45" i="2" s="1"/>
  <c r="C33" i="2"/>
  <c r="S33" i="2" s="1"/>
  <c r="C15" i="2"/>
  <c r="S15" i="2" s="1"/>
  <c r="D26" i="2"/>
  <c r="D40" i="2"/>
  <c r="E16" i="2"/>
  <c r="E28" i="2"/>
  <c r="D49" i="2"/>
  <c r="E47" i="2"/>
  <c r="E45" i="2"/>
  <c r="C44" i="2"/>
  <c r="S44" i="2" s="1"/>
  <c r="C38" i="2"/>
  <c r="S38" i="2" s="1"/>
  <c r="C32" i="2"/>
  <c r="S32" i="2" s="1"/>
  <c r="C26" i="2"/>
  <c r="S26" i="2" s="1"/>
  <c r="C20" i="2"/>
  <c r="S20" i="2" s="1"/>
  <c r="C14" i="2"/>
  <c r="S14" i="2" s="1"/>
  <c r="D15" i="2"/>
  <c r="D21" i="2"/>
  <c r="D27" i="2"/>
  <c r="D34" i="2"/>
  <c r="D41" i="2"/>
  <c r="D48" i="2"/>
  <c r="E17" i="2"/>
  <c r="E23" i="2"/>
  <c r="E29" i="2"/>
  <c r="E36" i="2"/>
  <c r="E44" i="2"/>
  <c r="C11" i="2"/>
  <c r="S11" i="2" s="1"/>
  <c r="C43" i="2"/>
  <c r="S43" i="2" s="1"/>
  <c r="C37" i="2"/>
  <c r="S37" i="2" s="1"/>
  <c r="C31" i="2"/>
  <c r="S31" i="2" s="1"/>
  <c r="C25" i="2"/>
  <c r="S25" i="2" s="1"/>
  <c r="C19" i="2"/>
  <c r="S19" i="2" s="1"/>
  <c r="C13" i="2"/>
  <c r="S13" i="2" s="1"/>
  <c r="D16" i="2"/>
  <c r="D22" i="2"/>
  <c r="D28" i="2"/>
  <c r="D35" i="2"/>
  <c r="D42" i="2"/>
  <c r="E12" i="2"/>
  <c r="E18" i="2"/>
  <c r="E24" i="2"/>
  <c r="E30" i="2"/>
  <c r="E38" i="2"/>
  <c r="E46" i="2"/>
  <c r="C48" i="2"/>
  <c r="S48" i="2" s="1"/>
  <c r="C42" i="2"/>
  <c r="S42" i="2" s="1"/>
  <c r="C36" i="2"/>
  <c r="S36" i="2" s="1"/>
  <c r="C30" i="2"/>
  <c r="S30" i="2" s="1"/>
  <c r="C24" i="2"/>
  <c r="S24" i="2" s="1"/>
  <c r="C18" i="2"/>
  <c r="S18" i="2" s="1"/>
  <c r="C12" i="2"/>
  <c r="S12" i="2" s="1"/>
  <c r="D17" i="2"/>
  <c r="D23" i="2"/>
  <c r="D29" i="2"/>
  <c r="D36" i="2"/>
  <c r="D43" i="2"/>
  <c r="E13" i="2"/>
  <c r="E19" i="2"/>
  <c r="E25" i="2"/>
  <c r="E32" i="2"/>
  <c r="E39" i="2"/>
  <c r="E48" i="2"/>
  <c r="C27" i="2"/>
  <c r="S27" i="2" s="1"/>
  <c r="D14" i="2"/>
  <c r="D33" i="2"/>
  <c r="E43" i="2"/>
  <c r="C47" i="2"/>
  <c r="S47" i="2" s="1"/>
  <c r="C41" i="2"/>
  <c r="S41" i="2" s="1"/>
  <c r="C35" i="2"/>
  <c r="S35" i="2" s="1"/>
  <c r="C29" i="2"/>
  <c r="S29" i="2" s="1"/>
  <c r="C23" i="2"/>
  <c r="S23" i="2" s="1"/>
  <c r="C17" i="2"/>
  <c r="S17" i="2" s="1"/>
  <c r="D12" i="2"/>
  <c r="D18" i="2"/>
  <c r="D24" i="2"/>
  <c r="D30" i="2"/>
  <c r="D38" i="2"/>
  <c r="D44" i="2"/>
  <c r="E14" i="2"/>
  <c r="E20" i="2"/>
  <c r="E26" i="2"/>
  <c r="E33" i="2"/>
  <c r="E40" i="2"/>
  <c r="E42" i="2"/>
  <c r="C39" i="2"/>
  <c r="S39" i="2" s="1"/>
  <c r="C21" i="2"/>
  <c r="S21" i="2" s="1"/>
  <c r="D20" i="2"/>
  <c r="D46" i="2"/>
  <c r="E22" i="2"/>
  <c r="E35" i="2"/>
  <c r="C46" i="2"/>
  <c r="S46" i="2" s="1"/>
  <c r="C40" i="2"/>
  <c r="S40" i="2" s="1"/>
  <c r="C34" i="2"/>
  <c r="S34" i="2" s="1"/>
  <c r="C28" i="2"/>
  <c r="S28" i="2" s="1"/>
  <c r="C22" i="2"/>
  <c r="S22" i="2" s="1"/>
  <c r="C16" i="2"/>
  <c r="S16" i="2" s="1"/>
  <c r="D13" i="2"/>
  <c r="D19" i="2"/>
  <c r="D25" i="2"/>
  <c r="D32" i="2"/>
  <c r="D39" i="2"/>
  <c r="D45" i="2"/>
  <c r="E15" i="2"/>
  <c r="E21" i="2"/>
  <c r="E27" i="2"/>
  <c r="E34" i="2"/>
  <c r="E41" i="2"/>
  <c r="C49" i="2"/>
  <c r="S49" i="2" s="1"/>
  <c r="N14" i="2"/>
  <c r="N15" i="2"/>
  <c r="N11" i="2"/>
  <c r="N17" i="2"/>
  <c r="N16" i="2"/>
  <c r="N13" i="2"/>
  <c r="N21" i="2"/>
  <c r="N12" i="2"/>
  <c r="M20" i="2" l="1"/>
  <c r="M19" i="2"/>
  <c r="M18" i="2"/>
  <c r="N22" i="2"/>
  <c r="N2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watsos</author>
    <author>Stephen Watson</author>
  </authors>
  <commentList>
    <comment ref="I11" authorId="0" shapeId="0" xr:uid="{00000000-0006-0000-0000-000001000000}">
      <text>
        <r>
          <rPr>
            <sz val="8"/>
            <color indexed="81"/>
            <rFont val="Tahoma"/>
            <family val="2"/>
          </rPr>
          <t>To remove a fee select the cell and press Delete</t>
        </r>
      </text>
    </comment>
    <comment ref="L11" authorId="0" shapeId="0" xr:uid="{00000000-0006-0000-0000-000002000000}">
      <text>
        <r>
          <rPr>
            <sz val="8"/>
            <color indexed="81"/>
            <rFont val="Tahoma"/>
            <family val="2"/>
          </rPr>
          <t xml:space="preserve">When entering Total Area - enter sqm in the length field and a width of 1m.
</t>
        </r>
      </text>
    </comment>
    <comment ref="I12" authorId="0" shapeId="0" xr:uid="{00000000-0006-0000-0000-000003000000}">
      <text>
        <r>
          <rPr>
            <sz val="8"/>
            <color indexed="81"/>
            <rFont val="Tahoma"/>
            <family val="2"/>
          </rPr>
          <t>To remove a fee select the cell and press Delete</t>
        </r>
      </text>
    </comment>
    <comment ref="L12" authorId="0" shapeId="0" xr:uid="{00000000-0006-0000-0000-000004000000}">
      <text>
        <r>
          <rPr>
            <sz val="8"/>
            <color indexed="81"/>
            <rFont val="Tahoma"/>
            <family val="2"/>
          </rPr>
          <t xml:space="preserve">When entering Total Area - enter sqm in the length field and a width of 1m.
</t>
        </r>
      </text>
    </comment>
    <comment ref="I13" authorId="0" shapeId="0" xr:uid="{00000000-0006-0000-0000-000005000000}">
      <text>
        <r>
          <rPr>
            <sz val="8"/>
            <color indexed="81"/>
            <rFont val="Tahoma"/>
            <family val="2"/>
          </rPr>
          <t>To remove a fee select the cell and press Delete</t>
        </r>
      </text>
    </comment>
    <comment ref="L13" authorId="0" shapeId="0" xr:uid="{00000000-0006-0000-0000-000006000000}">
      <text>
        <r>
          <rPr>
            <sz val="8"/>
            <color indexed="81"/>
            <rFont val="Tahoma"/>
            <family val="2"/>
          </rPr>
          <t xml:space="preserve">When entering Total Area - enter sqm in the length field and a width of 1m.
</t>
        </r>
      </text>
    </comment>
    <comment ref="I14" authorId="0" shapeId="0" xr:uid="{00000000-0006-0000-0000-000007000000}">
      <text>
        <r>
          <rPr>
            <sz val="8"/>
            <color indexed="81"/>
            <rFont val="Tahoma"/>
            <family val="2"/>
          </rPr>
          <t>To remove a fee select the cell and press Delete</t>
        </r>
      </text>
    </comment>
    <comment ref="L14" authorId="0" shapeId="0" xr:uid="{00000000-0006-0000-0000-000008000000}">
      <text>
        <r>
          <rPr>
            <sz val="8"/>
            <color indexed="81"/>
            <rFont val="Tahoma"/>
            <family val="2"/>
          </rPr>
          <t>When entering Total Area - enter sqm in the length field and a width of 1m.</t>
        </r>
      </text>
    </comment>
    <comment ref="I15" authorId="0" shapeId="0" xr:uid="{00000000-0006-0000-0000-000009000000}">
      <text>
        <r>
          <rPr>
            <sz val="8"/>
            <color indexed="81"/>
            <rFont val="Tahoma"/>
            <family val="2"/>
          </rPr>
          <t>To remove a fee select the cell and press Delete</t>
        </r>
      </text>
    </comment>
    <comment ref="L15" authorId="0" shapeId="0" xr:uid="{00000000-0006-0000-0000-00000A000000}">
      <text>
        <r>
          <rPr>
            <sz val="8"/>
            <color indexed="81"/>
            <rFont val="Tahoma"/>
            <family val="2"/>
          </rPr>
          <t>When entering Total Area - enter sqm in the length field and a width of 1m.</t>
        </r>
        <r>
          <rPr>
            <b/>
            <sz val="8"/>
            <color indexed="81"/>
            <rFont val="Tahoma"/>
            <family val="2"/>
          </rPr>
          <t xml:space="preserve">
</t>
        </r>
      </text>
    </comment>
    <comment ref="I16" authorId="0" shapeId="0" xr:uid="{00000000-0006-0000-0000-00000B000000}">
      <text>
        <r>
          <rPr>
            <sz val="8"/>
            <color indexed="81"/>
            <rFont val="Tahoma"/>
            <family val="2"/>
          </rPr>
          <t>To remove a fee select the cell and press Delete</t>
        </r>
        <r>
          <rPr>
            <sz val="8"/>
            <color indexed="81"/>
            <rFont val="Tahoma"/>
            <family val="2"/>
          </rPr>
          <t xml:space="preserve">
If contractor fixes grass, no restorations fee is payable.</t>
        </r>
      </text>
    </comment>
    <comment ref="L16" authorId="0" shapeId="0" xr:uid="{00000000-0006-0000-0000-00000C000000}">
      <text>
        <r>
          <rPr>
            <sz val="8"/>
            <color indexed="81"/>
            <rFont val="Tahoma"/>
            <family val="2"/>
          </rPr>
          <t>When entering Total Area - enter sqm in the length field and a width of 1m.</t>
        </r>
        <r>
          <rPr>
            <b/>
            <sz val="8"/>
            <color indexed="81"/>
            <rFont val="Tahoma"/>
            <family val="2"/>
          </rPr>
          <t xml:space="preserve">
</t>
        </r>
      </text>
    </comment>
    <comment ref="I17" authorId="0" shapeId="0" xr:uid="{00000000-0006-0000-0000-00000D000000}">
      <text>
        <r>
          <rPr>
            <sz val="8"/>
            <color indexed="81"/>
            <rFont val="Tahoma"/>
            <family val="2"/>
          </rPr>
          <t>To remove  a fee select the cell and press Delete</t>
        </r>
      </text>
    </comment>
    <comment ref="I18" authorId="0" shapeId="0" xr:uid="{00000000-0006-0000-0000-00000E000000}">
      <text>
        <r>
          <rPr>
            <sz val="8"/>
            <color indexed="81"/>
            <rFont val="Tahoma"/>
            <family val="2"/>
          </rPr>
          <t>To remove  a fee select the cell and press Delete</t>
        </r>
      </text>
    </comment>
    <comment ref="I19" authorId="1" shapeId="0" xr:uid="{00000000-0006-0000-0000-00000F000000}">
      <text>
        <r>
          <rPr>
            <b/>
            <sz val="9"/>
            <color indexed="81"/>
            <rFont val="Tahoma"/>
            <family val="2"/>
          </rPr>
          <t>To remove  a fee select the cell and press Delete</t>
        </r>
      </text>
    </comment>
    <comment ref="I20" authorId="1" shapeId="0" xr:uid="{00000000-0006-0000-0000-000010000000}">
      <text>
        <r>
          <rPr>
            <b/>
            <sz val="9"/>
            <color indexed="81"/>
            <rFont val="Tahoma"/>
            <family val="2"/>
          </rPr>
          <t>To remove  a fee select the cell and press Delete.</t>
        </r>
      </text>
    </comment>
    <comment ref="I21" authorId="0" shapeId="0" xr:uid="{00000000-0006-0000-0000-000011000000}">
      <text>
        <r>
          <rPr>
            <sz val="8"/>
            <color indexed="81"/>
            <rFont val="Tahoma"/>
            <family val="2"/>
          </rPr>
          <t>To remove a fee select the cell and press Delete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Grant Tighe</author>
  </authors>
  <commentList>
    <comment ref="F26" authorId="0" shapeId="0" xr:uid="{00000000-0006-0000-0100-000001000000}">
      <text>
        <r>
          <rPr>
            <b/>
            <sz val="9"/>
            <color indexed="81"/>
            <rFont val="Tahoma"/>
            <charset val="1"/>
          </rPr>
          <t>Grant Tighe:</t>
        </r>
        <r>
          <rPr>
            <sz val="9"/>
            <color indexed="81"/>
            <rFont val="Tahoma"/>
            <charset val="1"/>
          </rPr>
          <t xml:space="preserve">
adjusted wording</t>
        </r>
      </text>
    </comment>
  </commentList>
</comments>
</file>

<file path=xl/sharedStrings.xml><?xml version="1.0" encoding="utf-8"?>
<sst xmlns="http://schemas.openxmlformats.org/spreadsheetml/2006/main" count="561" uniqueCount="249">
  <si>
    <t>RATE</t>
  </si>
  <si>
    <t xml:space="preserve">ROAD OPENING PERMIT    </t>
  </si>
  <si>
    <t>FOOTPATH</t>
  </si>
  <si>
    <t>ROAD</t>
  </si>
  <si>
    <t>KERB AND GUTTER</t>
  </si>
  <si>
    <t>DRIVEWAY</t>
  </si>
  <si>
    <t>SUBTOTAL</t>
  </si>
  <si>
    <t>RESTORATION FEES</t>
  </si>
  <si>
    <t>PERMIT</t>
  </si>
  <si>
    <t>TOTAL</t>
  </si>
  <si>
    <t>Details of Work</t>
  </si>
  <si>
    <t>Length
(m)</t>
  </si>
  <si>
    <t>Width*
(m)</t>
  </si>
  <si>
    <t>Enter dimensions or total area.</t>
  </si>
  <si>
    <t>* Grass naturestrips are to be reinstated by the applicant to "As Good" condition otherwise a Restoration Fee will be charged</t>
  </si>
  <si>
    <t>Location:</t>
  </si>
  <si>
    <t>Name:</t>
  </si>
  <si>
    <t>Date:</t>
  </si>
  <si>
    <t>Select the cell and choose an Item from the pull down list button to the right of the cell</t>
  </si>
  <si>
    <t>GRASS*</t>
  </si>
  <si>
    <t>SAWCUTTING**</t>
  </si>
  <si>
    <t>** All trenches shall be sawcut by the applicant.  This shall only be used if the applicant is unable to do this task.</t>
  </si>
  <si>
    <t>GST Free</t>
  </si>
  <si>
    <t>per Sqm/lm</t>
  </si>
  <si>
    <t>Rate 
(GST Free)</t>
  </si>
  <si>
    <t>Cost 
(GST Free***)</t>
  </si>
  <si>
    <t>PAVING</t>
  </si>
  <si>
    <t>*** Australian Tax Office Ruling that these works are now GST Free</t>
  </si>
  <si>
    <t/>
  </si>
  <si>
    <t>LOOK UP TABLE  USED by the Ready Reckoner for validation fields and rates look up values.  Copy Paste Special Values from CELL R11 - R43</t>
  </si>
  <si>
    <t>Version Control - TRIM: 2011/216994</t>
  </si>
  <si>
    <r>
      <t xml:space="preserve">Area (m²)
</t>
    </r>
    <r>
      <rPr>
        <sz val="10"/>
        <color indexed="10"/>
        <rFont val="Tahoma"/>
        <family val="2"/>
      </rPr>
      <t>(min 1m²)</t>
    </r>
  </si>
  <si>
    <t>See Notes in Trim for password</t>
  </si>
  <si>
    <t>TRAFFIC CONTROL^</t>
  </si>
  <si>
    <t>LINEMARKING^</t>
  </si>
  <si>
    <t>^ Council's Restorations Officer will contact you if linemarking or additional traffic control is required.</t>
  </si>
  <si>
    <t>Council Staff</t>
  </si>
  <si>
    <t>To update this spreadhseet please see instructions in column A and R.</t>
  </si>
  <si>
    <t>ASH&lt;50</t>
  </si>
  <si>
    <t>ASH&gt;100</t>
  </si>
  <si>
    <t>CEMENT&gt;5</t>
  </si>
  <si>
    <t>LINEMARK</t>
  </si>
  <si>
    <t>TRAFCONT</t>
  </si>
  <si>
    <t>CEMENT0-5</t>
  </si>
  <si>
    <t>COMDRIVE&gt;5</t>
  </si>
  <si>
    <t>RESDRIVE 0-5</t>
  </si>
  <si>
    <t>RESDRIV &gt;5</t>
  </si>
  <si>
    <t>INDDRIV 0-5</t>
  </si>
  <si>
    <t>INDDRIV &gt;5</t>
  </si>
  <si>
    <t>COMDRIV 0-5</t>
  </si>
  <si>
    <t>SEGPAV 0-5</t>
  </si>
  <si>
    <t>SEGPAV &gt;5</t>
  </si>
  <si>
    <t>SEGPAVL 0-5</t>
  </si>
  <si>
    <t>SEGPAVL &gt;5</t>
  </si>
  <si>
    <t>SEGPAVE 0-5</t>
  </si>
  <si>
    <t>SEGPAVE &gt;5</t>
  </si>
  <si>
    <t>SEGPAVR 0-5</t>
  </si>
  <si>
    <t>SEGPAVR &gt;5</t>
  </si>
  <si>
    <t>DISHCROSS</t>
  </si>
  <si>
    <t>KORG 0-5</t>
  </si>
  <si>
    <t>KANDG 0-5</t>
  </si>
  <si>
    <t>KANDG &gt;5</t>
  </si>
  <si>
    <t>KORG &gt;5</t>
  </si>
  <si>
    <t>each</t>
  </si>
  <si>
    <t>No</t>
  </si>
  <si>
    <t>0</t>
  </si>
  <si>
    <t>Restoration Charges - Footpaths and Driveways</t>
  </si>
  <si>
    <t>The Corso and Manly CBD only. This fee is charged in addition to the standard "Segmental Paving - Lay Only" rate where specialised paving is required.</t>
  </si>
  <si>
    <t>per square metre or part thereof</t>
  </si>
  <si>
    <t>Cement concrete footpath - 1-3 sqm (1.5 sqm min.)</t>
  </si>
  <si>
    <t>per metre squared</t>
  </si>
  <si>
    <t>Cement concrete footpath - 3-10 sqm</t>
  </si>
  <si>
    <t>Cement concrete footpath - 10-50 sqm</t>
  </si>
  <si>
    <t>Cement concrete footpath - &gt; 50 sqm</t>
  </si>
  <si>
    <t>Commercial/CBD Pavers/Shopping Centres/restaurant precincts 
Charge in addition to the standard Segmental Paving - Lay Only rate</t>
  </si>
  <si>
    <t>Concrete commercial/industrial driveways - 0-5 sqm per sqm (1 sqm min.)</t>
  </si>
  <si>
    <t>Concrete commercial/industrial driveways - greater than 5 sqm per sqm</t>
  </si>
  <si>
    <t>Concrete residential driveways, multi-occupancy units - 0-5 sqm per sqm (1 sqm min.)</t>
  </si>
  <si>
    <t>Concrete residential driveways, multi-occupancy units - greater than 5 sqm per sqm</t>
  </si>
  <si>
    <t>per square metre</t>
  </si>
  <si>
    <t>Formed or grassed area per sqm</t>
  </si>
  <si>
    <t>Segmental Paving - Lay only (Original Pavers returned to Council on pallet) - paving including 30mm sand bedding and 75mm concrete base. - 1 -3 m2</t>
  </si>
  <si>
    <t>Segmental Paving - Lay only (Original Pavers returned to Council on pallet) - paving including 30mm sand bedding and 75mm concrete base. - 3 - 10 m2</t>
  </si>
  <si>
    <t>Segmental Paving - Lay only (Original Pavers returned to Council on pallet) - paving including 30mm sand bedding and 75mm concrete base. - 10 - 50 m2</t>
  </si>
  <si>
    <t>Segmental Paving - Lay only (Original Pavers returned to Council on pallet) - paving including 30mm sand bedding and 75mm concrete base. - &gt;50 m2 negotiation</t>
  </si>
  <si>
    <t>Segmental Paving - Supply &amp; Lay paving including 30mm sand bedding and 75mm concrete base - 1 - 3 m2</t>
  </si>
  <si>
    <t>Segmental Paving - Supply &amp; Lay paving including 30mm sand bedding and 75mm concrete base - 3 - 10 m2</t>
  </si>
  <si>
    <t>Segmental Paving - Supply &amp; Lay paving including 30mm sand bedding and 75mm concrete base - 10-50 m2</t>
  </si>
  <si>
    <t>Restoration Charges - Kerb and Gutter</t>
  </si>
  <si>
    <t>Segmental Paving - Supply &amp; Lay paving including 30mm sand bedding and 75mm concrete base - &gt;50 m2 negotiation</t>
  </si>
  <si>
    <t>Drainage pit lintels (including 1.8m-3.6m)</t>
  </si>
  <si>
    <t>Cost plus 20%</t>
  </si>
  <si>
    <t>Kerb and Gutter - 1-3 m (Minimum 1 linear metre)</t>
  </si>
  <si>
    <t>per linear metre</t>
  </si>
  <si>
    <t>Kerb and gutter - 3-10 m2</t>
  </si>
  <si>
    <t>Kerb and Gutter - 10-50m2</t>
  </si>
  <si>
    <t>Kerb and gutter 50 m2 negotiation (cost plus)</t>
  </si>
  <si>
    <t>Restoration Charges - Saw Cutting</t>
  </si>
  <si>
    <t>Saw cutting</t>
  </si>
  <si>
    <t>per metre</t>
  </si>
  <si>
    <t>per location</t>
  </si>
  <si>
    <t>Restoration Charges -Roads</t>
  </si>
  <si>
    <t>Hot mix asphaltic concrete on fine crushed rock (50mm min AC DGB) - &gt; 150 (or neg at cost plus 20%) per sqm</t>
  </si>
  <si>
    <t>Hot mix asphaltic concrete on fine crushed rock (50mm min AC DGB) - 1 - 5 per sq. m</t>
  </si>
  <si>
    <t>Hot mix asphaltic concrete on fine crushed rock (50mm min AC DGB) - 25 - 50 per sqm</t>
  </si>
  <si>
    <t>Hot mix asphaltic concrete on fine crushed rock (50mm min AC DGB) - 5 - 25 per sq. m</t>
  </si>
  <si>
    <t>Hot mix asphaltic concrete on fine crushed rock (50mm min AC DGB) - 50 - 150 per sqm</t>
  </si>
  <si>
    <t>Line marking</t>
  </si>
  <si>
    <t>Traffic control - additional charges as determined by Council</t>
  </si>
  <si>
    <t>per site</t>
  </si>
  <si>
    <t>Cost plus 10%</t>
  </si>
  <si>
    <t>Unsealed shoulders per sqm</t>
  </si>
  <si>
    <t>Road Openings - Permit Fees</t>
  </si>
  <si>
    <t>Road Opening Permit Fee (Utility Authorities excepted) in addition to required restoration fees</t>
  </si>
  <si>
    <t>ASH&lt;5</t>
  </si>
  <si>
    <t>ASH25-50</t>
  </si>
  <si>
    <t>1.0</t>
  </si>
  <si>
    <t>1.1</t>
  </si>
  <si>
    <t>1.2</t>
  </si>
  <si>
    <t>1.3</t>
  </si>
  <si>
    <t>1.4</t>
  </si>
  <si>
    <t>1.5</t>
  </si>
  <si>
    <t>1.6</t>
  </si>
  <si>
    <t>1.7</t>
  </si>
  <si>
    <t>1.8</t>
  </si>
  <si>
    <t>1.9</t>
  </si>
  <si>
    <t>1.10</t>
  </si>
  <si>
    <t>1.11</t>
  </si>
  <si>
    <t>1.12</t>
  </si>
  <si>
    <t>1.13</t>
  </si>
  <si>
    <t>1.14</t>
  </si>
  <si>
    <t>1.15</t>
  </si>
  <si>
    <t>1.16</t>
  </si>
  <si>
    <t>1.17</t>
  </si>
  <si>
    <t>1.18</t>
  </si>
  <si>
    <t>1.19</t>
  </si>
  <si>
    <t>2.0</t>
  </si>
  <si>
    <t>2.1</t>
  </si>
  <si>
    <t>2.2</t>
  </si>
  <si>
    <t>2.3</t>
  </si>
  <si>
    <t>2.4</t>
  </si>
  <si>
    <t>2.5</t>
  </si>
  <si>
    <t>3.1</t>
  </si>
  <si>
    <t>3.3</t>
  </si>
  <si>
    <t>4.1</t>
  </si>
  <si>
    <t>4.2</t>
  </si>
  <si>
    <t>4.3</t>
  </si>
  <si>
    <t>4.4</t>
  </si>
  <si>
    <t>4.5</t>
  </si>
  <si>
    <t>4.6</t>
  </si>
  <si>
    <t>4.7</t>
  </si>
  <si>
    <t>4.8</t>
  </si>
  <si>
    <t>5.1</t>
  </si>
  <si>
    <t>5.2</t>
  </si>
  <si>
    <t>RESDRIV 0-5</t>
  </si>
  <si>
    <t>RESDRIVE&gt;5</t>
  </si>
  <si>
    <t>SEGPAV 0-3</t>
  </si>
  <si>
    <t>SEGPAV 3-10</t>
  </si>
  <si>
    <t>SEGPAV 10-50</t>
  </si>
  <si>
    <t>SEGPAV &gt;50</t>
  </si>
  <si>
    <t>SEGPAVL 0-3</t>
  </si>
  <si>
    <t>SEGPAVL 3-10</t>
  </si>
  <si>
    <t>CEMENT 0-3</t>
  </si>
  <si>
    <t>CEMENT 3-10</t>
  </si>
  <si>
    <t>CEMENT 10-50</t>
  </si>
  <si>
    <t>CEMENT &gt;50</t>
  </si>
  <si>
    <t>COMDRIV &gt;5</t>
  </si>
  <si>
    <t>SEGPAVL 10-50</t>
  </si>
  <si>
    <t>SEGPAVL &gt;50</t>
  </si>
  <si>
    <t>PAVMANL</t>
  </si>
  <si>
    <t>PAVCBDL</t>
  </si>
  <si>
    <t>GRASS</t>
  </si>
  <si>
    <t>KANDG 1-3</t>
  </si>
  <si>
    <t>KANDG 3-10</t>
  </si>
  <si>
    <t>KANDG 10-50</t>
  </si>
  <si>
    <t>KANDG &gt;50</t>
  </si>
  <si>
    <t>DRAIN</t>
  </si>
  <si>
    <t>ASH 1-5</t>
  </si>
  <si>
    <t>ASH 5-25</t>
  </si>
  <si>
    <t>ASH 25-50</t>
  </si>
  <si>
    <t>ASH 50-150</t>
  </si>
  <si>
    <t>ASH &lt;150</t>
  </si>
  <si>
    <t>SAWCUT</t>
  </si>
  <si>
    <t>SHOULDER</t>
  </si>
  <si>
    <t>CEMENT 1-3</t>
  </si>
  <si>
    <t>COMDRIV 1-5</t>
  </si>
  <si>
    <t>RESDRIV 1-5</t>
  </si>
  <si>
    <t>SEGPAVL 1-3</t>
  </si>
  <si>
    <t>SEGPAV 1-3</t>
  </si>
  <si>
    <t>Restoration Charges - Roads</t>
  </si>
  <si>
    <t>4.0</t>
  </si>
  <si>
    <t>1.0 - Restoration Charges - Footpaths and Driveways</t>
  </si>
  <si>
    <t>1.1 - Cement concrete footpath - 1-3 sqm (1.5 sqm min.)</t>
  </si>
  <si>
    <t>1.2 - Cement concrete footpath - 3-10 sqm</t>
  </si>
  <si>
    <t>1.3 - Cement concrete footpath - 10-50 sqm</t>
  </si>
  <si>
    <t>1.4 - Cement concrete footpath - &gt; 50 sqm</t>
  </si>
  <si>
    <t>1.5 - Concrete commercial/industrial driveways - 0-5 sqm per sqm (1 sqm min.)</t>
  </si>
  <si>
    <t>1.6 - Concrete commercial/industrial driveways - greater than 5 sqm per sqm</t>
  </si>
  <si>
    <t>1.7 - Concrete residential driveways, multi-occupancy units - 0-5 sqm per sqm (1 sqm min.)</t>
  </si>
  <si>
    <t>1.8 - Concrete residential driveways, multi-occupancy units - greater than 5 sqm per sqm</t>
  </si>
  <si>
    <t>1.9 - Segmental Paving - Lay only (Original Pavers returned to Council on pallet) - paving including 30mm sand bedding and 75mm concrete base. - 1 -3 m2</t>
  </si>
  <si>
    <t>1.10 - Segmental Paving - Lay only (Original Pavers returned to Council on pallet) - paving including 30mm sand bedding and 75mm concrete base. - 3 - 10 m2</t>
  </si>
  <si>
    <t>1.11 - Segmental Paving - Lay only (Original Pavers returned to Council on pallet) - paving including 30mm sand bedding and 75mm concrete base. - 10 - 50 m2</t>
  </si>
  <si>
    <t>1.12 - Segmental Paving - Lay only (Original Pavers returned to Council on pallet) - paving including 30mm sand bedding and 75mm concrete base. - &gt;50 m2 negotiation</t>
  </si>
  <si>
    <t>1.13 - Segmental Paving - Supply &amp; Lay paving including 30mm sand bedding and 75mm concrete base - 1 - 3 m2</t>
  </si>
  <si>
    <t>1.14 - Segmental Paving - Supply &amp; Lay paving including 30mm sand bedding and 75mm concrete base - 3 - 10 m2</t>
  </si>
  <si>
    <t>1.15 - Segmental Paving - Supply &amp; Lay paving including 30mm sand bedding and 75mm concrete base - 10-50 m2</t>
  </si>
  <si>
    <t>1.16 - Segmental Paving - Supply &amp; Lay paving including 30mm sand bedding and 75mm concrete base - &gt;50 m2 negotiation</t>
  </si>
  <si>
    <t>1.17 - The Corso and Manly CBD only. This fee is charged in addition to the standard "Segmental Paving - Lay Only" rate where specialised paving is required.</t>
  </si>
  <si>
    <t>1.18 - Commercial/CBD Pavers/Shopping Centres/restaurant precincts 
Charge in addition to the standard Segmental Paving - Lay Only rate</t>
  </si>
  <si>
    <t>1.19 - Formed or grassed area per sqm</t>
  </si>
  <si>
    <t>2.0 - Restoration Charges - Kerb and Gutter</t>
  </si>
  <si>
    <t>2.1 - Kerb and Gutter - 1-3 m (Minimum 1 linear metre)</t>
  </si>
  <si>
    <t>2.2 - Kerb and gutter - 3-10 m2</t>
  </si>
  <si>
    <t>2.3 - Kerb and Gutter - 10-50m2</t>
  </si>
  <si>
    <t>2.4 - Kerb and gutter 50 m2 negotiation (cost plus)</t>
  </si>
  <si>
    <t>2.5 - Drainage pit lintels (including 1.8m-3.6m)</t>
  </si>
  <si>
    <t>3.1 - Restoration Charges - Saw Cutting</t>
  </si>
  <si>
    <t>3.3 - Saw cutting</t>
  </si>
  <si>
    <t>4.0 - Restoration Charges - Roads</t>
  </si>
  <si>
    <t>4.1 - Hot mix asphaltic concrete on fine crushed rock (50mm min AC DGB) - 1 - 5 per sq. m</t>
  </si>
  <si>
    <t>4.2 - Hot mix asphaltic concrete on fine crushed rock (50mm min AC DGB) - 5 - 25 per sq. m</t>
  </si>
  <si>
    <t>4.3 - Hot mix asphaltic concrete on fine crushed rock (50mm min AC DGB) - 25 - 50 per sqm</t>
  </si>
  <si>
    <t>4.4 - Hot mix asphaltic concrete on fine crushed rock (50mm min AC DGB) - 50 - 150 per sqm</t>
  </si>
  <si>
    <t>4.5 - Hot mix asphaltic concrete on fine crushed rock (50mm min AC DGB) - &gt; 150 (or neg at cost plus 20%) per sqm</t>
  </si>
  <si>
    <t>4.6 - Line marking</t>
  </si>
  <si>
    <t>4.7 - Traffic control - additional charges as determined by Council</t>
  </si>
  <si>
    <t>4.8 - Unsealed shoulders per sqm</t>
  </si>
  <si>
    <t>5.1 - Road Openings - Permit Fees</t>
  </si>
  <si>
    <t>5.2 - Road Opening Permit Fee (Utility Authorities excepted) in addition to required restoration fees</t>
  </si>
  <si>
    <t>DRAINAGE</t>
  </si>
  <si>
    <t>This table joins up the item number and the description to create the look up tables used by the ready reckoner.
Once you are happy with it, you need to Copy Paste Special, this into CELL A11
See hidden sheets (Sheet 1 and Sheet 2) for further workings
It is also possible to export the fees and changes from the Budget Data Entry screen in Tech One.</t>
  </si>
  <si>
    <t>Type of Material by Quantity
(eg, Concrete, Asphalt)</t>
  </si>
  <si>
    <t>Segmental Paving - Lay only (Original Pavers) 1 -3 m2</t>
  </si>
  <si>
    <t>Segmental Paving - Lay only (Original Pavers) - 3 - 10 m2</t>
  </si>
  <si>
    <t>Segmental Paving - Lay only (Original Pavers) - 10 - 50 m2</t>
  </si>
  <si>
    <t>Segmental Paving - Lay only (Original Pavers) - &gt;50 m2 negotiation</t>
  </si>
  <si>
    <t>Form ID:   4037</t>
  </si>
  <si>
    <t>UPDATE HERE</t>
  </si>
  <si>
    <t xml:space="preserve"> </t>
  </si>
  <si>
    <t>Version 10 - 2019/2020 Fees and Charges</t>
  </si>
  <si>
    <t>Road Restoration Charges 2020/2021</t>
  </si>
  <si>
    <t>2020/2021 Road Restoration Fees Ready Reckoner</t>
  </si>
  <si>
    <t>Version 11 - 2020/2021 Fees and Charges</t>
  </si>
  <si>
    <t>c)  Kerb and gutter - 3-10 l/m</t>
  </si>
  <si>
    <t>d)  Kerb and Gutter - 10-50l/m</t>
  </si>
  <si>
    <t>e)  Kerb and gutter &gt; 50 l/m or negotiation (cost plus 10%)</t>
  </si>
  <si>
    <t>b)  Kerb and Gutter - 1-3 l/m (Minimum 1 linear metre)</t>
  </si>
  <si>
    <t>Hot mix asphaltic concrete on fine crushed rock (50mm min AC DGB) - &gt; 150 (or neg at cost plus 10%) per sqm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</si>
</sst>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8" formatCode="&quot;$&quot;#,##0.00;[Red]\-&quot;$&quot;#,##0.00"/>
    <numFmt numFmtId="44" formatCode="_-&quot;$&quot;* #,##0.00_-;\-&quot;$&quot;* #,##0.00_-;_-&quot;$&quot;* &quot;-&quot;??_-;_-@_-"/>
  </numFmts>
  <fonts count="23" x14ac:knownFonts="1">
    <font>
      <sz val="10"/>
      <name val="Arial"/>
    </font>
    <font>
      <sz val="10"/>
      <name val="Arial"/>
      <family val="2"/>
    </font>
    <font>
      <b/>
      <sz val="10"/>
      <name val="Arial"/>
      <family val="2"/>
    </font>
    <font>
      <sz val="8"/>
      <name val="Arial"/>
      <family val="2"/>
    </font>
    <font>
      <b/>
      <sz val="10"/>
      <name val="Arial"/>
      <family val="2"/>
    </font>
    <font>
      <b/>
      <sz val="8"/>
      <name val="Tahoma"/>
      <family val="2"/>
    </font>
    <font>
      <i/>
      <sz val="8"/>
      <name val="Tahoma"/>
      <family val="2"/>
    </font>
    <font>
      <b/>
      <sz val="8"/>
      <color indexed="9"/>
      <name val="Tahoma"/>
      <family val="2"/>
    </font>
    <font>
      <sz val="8"/>
      <color indexed="81"/>
      <name val="Tahoma"/>
      <family val="2"/>
    </font>
    <font>
      <b/>
      <sz val="8"/>
      <color indexed="81"/>
      <name val="Tahoma"/>
      <family val="2"/>
    </font>
    <font>
      <b/>
      <sz val="10"/>
      <color indexed="10"/>
      <name val="Tahoma"/>
      <family val="2"/>
    </font>
    <font>
      <b/>
      <sz val="10"/>
      <color indexed="9"/>
      <name val="Tahoma"/>
      <family val="2"/>
    </font>
    <font>
      <sz val="10"/>
      <color indexed="10"/>
      <name val="Tahoma"/>
      <family val="2"/>
    </font>
    <font>
      <sz val="10"/>
      <name val="Arial"/>
      <family val="2"/>
    </font>
    <font>
      <b/>
      <sz val="9"/>
      <color indexed="81"/>
      <name val="Tahoma"/>
      <family val="2"/>
    </font>
    <font>
      <sz val="11"/>
      <color theme="1"/>
      <name val="Arial"/>
      <family val="2"/>
    </font>
    <font>
      <b/>
      <sz val="12"/>
      <color theme="1"/>
      <name val="Calibri"/>
      <family val="2"/>
      <scheme val="minor"/>
    </font>
    <font>
      <sz val="20"/>
      <color rgb="FF7030A0"/>
      <name val="Arial"/>
      <family val="2"/>
    </font>
    <font>
      <b/>
      <sz val="11"/>
      <name val="Arial"/>
      <family val="2"/>
    </font>
    <font>
      <b/>
      <sz val="16"/>
      <name val="Arial"/>
      <family val="2"/>
    </font>
    <font>
      <sz val="20"/>
      <name val="Arial"/>
      <family val="2"/>
    </font>
    <font>
      <b/>
      <sz val="9"/>
      <color indexed="81"/>
      <name val="Tahoma"/>
      <charset val="1"/>
    </font>
    <font>
      <sz val="9"/>
      <color indexed="81"/>
      <name val="Tahoma"/>
      <charset val="1"/>
    </font>
  </fonts>
  <fills count="11">
    <fill>
      <patternFill patternType="none"/>
    </fill>
    <fill>
      <patternFill patternType="gray125"/>
    </fill>
    <fill>
      <patternFill patternType="solid">
        <fgColor indexed="8"/>
        <bgColor indexed="64"/>
      </patternFill>
    </fill>
    <fill>
      <patternFill patternType="solid">
        <fgColor indexed="43"/>
        <bgColor indexed="64"/>
      </patternFill>
    </fill>
    <fill>
      <patternFill patternType="solid">
        <fgColor indexed="13"/>
        <bgColor indexed="64"/>
      </patternFill>
    </fill>
    <fill>
      <patternFill patternType="solid">
        <fgColor rgb="FFCCFF99"/>
        <bgColor indexed="64"/>
      </patternFill>
    </fill>
    <fill>
      <patternFill patternType="solid">
        <fgColor theme="0" tint="-4.9989318521683403E-2"/>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8"/>
      </right>
      <top style="thick">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8"/>
      </right>
      <top/>
      <bottom style="medium">
        <color indexed="64"/>
      </bottom>
      <diagonal/>
    </border>
    <border>
      <left style="medium">
        <color indexed="8"/>
      </left>
      <right style="medium">
        <color indexed="8"/>
      </right>
      <top style="thick">
        <color indexed="8"/>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8"/>
      </left>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4">
    <xf numFmtId="0" fontId="0" fillId="0" borderId="0"/>
    <xf numFmtId="44" fontId="1" fillId="0" borderId="0" applyFont="0" applyFill="0" applyBorder="0" applyAlignment="0" applyProtection="0"/>
    <xf numFmtId="0" fontId="15" fillId="0" borderId="0"/>
    <xf numFmtId="44" fontId="15" fillId="0" borderId="0" applyFont="0" applyFill="0" applyBorder="0" applyAlignment="0" applyProtection="0"/>
  </cellStyleXfs>
  <cellXfs count="167">
    <xf numFmtId="0" fontId="0" fillId="0" borderId="0" xfId="0"/>
    <xf numFmtId="0" fontId="0" fillId="2" borderId="1" xfId="0" applyFill="1" applyBorder="1"/>
    <xf numFmtId="0" fontId="2" fillId="0" borderId="2" xfId="0" applyFont="1" applyBorder="1"/>
    <xf numFmtId="0" fontId="2" fillId="0" borderId="3" xfId="0" applyFont="1" applyBorder="1"/>
    <xf numFmtId="0" fontId="7" fillId="2" borderId="4" xfId="0" applyFont="1" applyFill="1" applyBorder="1" applyAlignment="1">
      <alignment horizontal="center" vertical="top" wrapText="1"/>
    </xf>
    <xf numFmtId="0" fontId="0" fillId="0" borderId="0" xfId="0" applyBorder="1"/>
    <xf numFmtId="0" fontId="1" fillId="0" borderId="0" xfId="0" applyFont="1" applyFill="1" applyBorder="1"/>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2" fillId="0" borderId="5" xfId="0" applyFont="1" applyFill="1" applyBorder="1" applyAlignment="1"/>
    <xf numFmtId="0" fontId="2" fillId="0" borderId="6" xfId="0" applyFont="1" applyBorder="1"/>
    <xf numFmtId="0" fontId="2" fillId="0" borderId="7" xfId="0" applyFont="1" applyBorder="1"/>
    <xf numFmtId="0" fontId="0" fillId="0" borderId="1" xfId="0" applyBorder="1" applyProtection="1">
      <protection locked="0"/>
    </xf>
    <xf numFmtId="0" fontId="2" fillId="0" borderId="8" xfId="0" applyFont="1" applyBorder="1"/>
    <xf numFmtId="0" fontId="2" fillId="0" borderId="9" xfId="0" applyFont="1" applyBorder="1"/>
    <xf numFmtId="0" fontId="2" fillId="0" borderId="0" xfId="0" applyFont="1" applyFill="1" applyBorder="1"/>
    <xf numFmtId="0" fontId="4" fillId="0" borderId="0" xfId="0" applyFont="1" applyFill="1" applyBorder="1" applyAlignment="1">
      <alignment horizontal="center"/>
    </xf>
    <xf numFmtId="0" fontId="4" fillId="0" borderId="0" xfId="0" applyFont="1" applyFill="1" applyBorder="1" applyAlignment="1">
      <alignment horizontal="centerContinuous"/>
    </xf>
    <xf numFmtId="0" fontId="4" fillId="0" borderId="0" xfId="0" applyFont="1" applyFill="1" applyBorder="1" applyAlignment="1">
      <alignment horizontal="left"/>
    </xf>
    <xf numFmtId="0" fontId="2" fillId="0" borderId="10" xfId="0" applyFont="1" applyFill="1" applyBorder="1"/>
    <xf numFmtId="0" fontId="2" fillId="0" borderId="11" xfId="0" applyFont="1" applyBorder="1"/>
    <xf numFmtId="0" fontId="2" fillId="0" borderId="12" xfId="0" applyFont="1" applyBorder="1"/>
    <xf numFmtId="0" fontId="2" fillId="0" borderId="13" xfId="0" applyFont="1" applyFill="1" applyBorder="1"/>
    <xf numFmtId="0" fontId="0" fillId="0" borderId="14" xfId="0" applyBorder="1" applyProtection="1">
      <protection locked="0"/>
    </xf>
    <xf numFmtId="0" fontId="0" fillId="2" borderId="14" xfId="0" applyFill="1" applyBorder="1"/>
    <xf numFmtId="0" fontId="0" fillId="0" borderId="15" xfId="0" applyBorder="1" applyProtection="1">
      <protection locked="0"/>
    </xf>
    <xf numFmtId="0" fontId="0" fillId="0" borderId="16" xfId="0" applyBorder="1" applyProtection="1">
      <protection locked="0"/>
    </xf>
    <xf numFmtId="0" fontId="0" fillId="3" borderId="1" xfId="0" applyNumberFormat="1" applyFill="1" applyBorder="1" applyProtection="1"/>
    <xf numFmtId="0" fontId="0" fillId="3" borderId="1" xfId="0" applyFill="1" applyBorder="1"/>
    <xf numFmtId="0" fontId="0" fillId="3" borderId="14" xfId="0" applyFill="1" applyBorder="1"/>
    <xf numFmtId="44" fontId="2" fillId="3" borderId="7" xfId="0" applyNumberFormat="1" applyFont="1" applyFill="1" applyBorder="1"/>
    <xf numFmtId="14" fontId="0" fillId="0" borderId="17" xfId="0" applyNumberFormat="1" applyBorder="1" applyAlignment="1" applyProtection="1">
      <alignment horizontal="left"/>
      <protection locked="0"/>
    </xf>
    <xf numFmtId="0" fontId="0" fillId="2" borderId="1" xfId="0" applyNumberFormat="1" applyFill="1" applyBorder="1" applyProtection="1"/>
    <xf numFmtId="0" fontId="0" fillId="2" borderId="14" xfId="0" applyNumberFormat="1" applyFill="1" applyBorder="1" applyProtection="1"/>
    <xf numFmtId="0" fontId="0" fillId="0" borderId="18" xfId="0" applyBorder="1"/>
    <xf numFmtId="0" fontId="0" fillId="0" borderId="19" xfId="0" applyBorder="1"/>
    <xf numFmtId="0" fontId="0" fillId="0" borderId="20" xfId="0" applyBorder="1"/>
    <xf numFmtId="0" fontId="1" fillId="0" borderId="21" xfId="0" applyFont="1" applyBorder="1"/>
    <xf numFmtId="0" fontId="1" fillId="0" borderId="0" xfId="0" applyFont="1" applyBorder="1"/>
    <xf numFmtId="0" fontId="2" fillId="0" borderId="0" xfId="0" applyFont="1" applyBorder="1"/>
    <xf numFmtId="0" fontId="5" fillId="0" borderId="0" xfId="0" applyFont="1" applyBorder="1"/>
    <xf numFmtId="0" fontId="0" fillId="0" borderId="22" xfId="0" applyBorder="1"/>
    <xf numFmtId="0" fontId="5" fillId="0" borderId="22" xfId="0" applyFont="1" applyBorder="1"/>
    <xf numFmtId="0" fontId="0" fillId="0" borderId="23" xfId="0" applyBorder="1"/>
    <xf numFmtId="0" fontId="0" fillId="0" borderId="21" xfId="0" applyBorder="1"/>
    <xf numFmtId="0" fontId="0" fillId="0" borderId="24" xfId="0" applyBorder="1"/>
    <xf numFmtId="0" fontId="1" fillId="0" borderId="25" xfId="0" applyFont="1" applyBorder="1"/>
    <xf numFmtId="0" fontId="1" fillId="0" borderId="18" xfId="0" applyFont="1" applyBorder="1"/>
    <xf numFmtId="44" fontId="1" fillId="0" borderId="18" xfId="1" applyFont="1" applyBorder="1"/>
    <xf numFmtId="44" fontId="1" fillId="0" borderId="0" xfId="1" applyFont="1" applyBorder="1"/>
    <xf numFmtId="44" fontId="4" fillId="0" borderId="0" xfId="1" applyFont="1" applyFill="1" applyBorder="1" applyAlignment="1">
      <alignment horizontal="center"/>
    </xf>
    <xf numFmtId="44" fontId="4" fillId="0" borderId="0" xfId="1" applyFont="1" applyFill="1" applyBorder="1" applyAlignment="1">
      <alignment horizontal="centerContinuous"/>
    </xf>
    <xf numFmtId="44" fontId="4" fillId="0" borderId="0" xfId="1" applyFont="1" applyBorder="1" applyAlignment="1">
      <alignment horizontal="center"/>
    </xf>
    <xf numFmtId="0" fontId="1" fillId="0" borderId="1" xfId="0" applyFont="1" applyBorder="1" applyAlignment="1">
      <alignment vertical="top"/>
    </xf>
    <xf numFmtId="0" fontId="1" fillId="0" borderId="1" xfId="0" applyFont="1" applyFill="1" applyBorder="1" applyAlignment="1">
      <alignment vertical="top"/>
    </xf>
    <xf numFmtId="0" fontId="0" fillId="0" borderId="1" xfId="0" applyBorder="1" applyAlignment="1" applyProtection="1">
      <alignment wrapText="1"/>
      <protection locked="0"/>
    </xf>
    <xf numFmtId="44" fontId="1" fillId="3" borderId="1" xfId="1" applyFill="1" applyBorder="1"/>
    <xf numFmtId="0" fontId="1" fillId="0" borderId="0" xfId="0" applyFont="1" applyFill="1" applyBorder="1" applyAlignment="1">
      <alignment vertical="top"/>
    </xf>
    <xf numFmtId="0" fontId="0" fillId="0" borderId="14" xfId="0" applyBorder="1" applyAlignment="1" applyProtection="1">
      <alignment wrapText="1"/>
      <protection locked="0"/>
    </xf>
    <xf numFmtId="49" fontId="0" fillId="0" borderId="1" xfId="0" applyNumberFormat="1" applyBorder="1" applyAlignment="1">
      <alignment vertical="top"/>
    </xf>
    <xf numFmtId="44" fontId="1" fillId="3" borderId="13" xfId="1" applyFill="1" applyBorder="1"/>
    <xf numFmtId="49" fontId="0" fillId="0" borderId="1" xfId="0" applyNumberFormat="1" applyBorder="1" applyAlignment="1">
      <alignment vertical="top" wrapText="1"/>
    </xf>
    <xf numFmtId="4" fontId="0" fillId="0" borderId="0" xfId="0" applyNumberFormat="1"/>
    <xf numFmtId="0" fontId="1" fillId="0" borderId="0" xfId="0" applyFont="1" applyBorder="1" applyAlignment="1">
      <alignment vertical="top"/>
    </xf>
    <xf numFmtId="0" fontId="1" fillId="0" borderId="0" xfId="0" applyFont="1"/>
    <xf numFmtId="44" fontId="1" fillId="0" borderId="0" xfId="1" applyFont="1"/>
    <xf numFmtId="0" fontId="0" fillId="4" borderId="0" xfId="0" applyFill="1"/>
    <xf numFmtId="0" fontId="0" fillId="0" borderId="0" xfId="0" applyBorder="1" applyAlignment="1">
      <alignment vertical="top" wrapText="1"/>
    </xf>
    <xf numFmtId="0" fontId="0" fillId="0" borderId="20" xfId="0" applyBorder="1" applyAlignment="1">
      <alignment vertical="top" wrapText="1"/>
    </xf>
    <xf numFmtId="0" fontId="0" fillId="0" borderId="0" xfId="0" applyBorder="1" applyAlignment="1">
      <alignment vertical="top"/>
    </xf>
    <xf numFmtId="0" fontId="2" fillId="0" borderId="1" xfId="0" applyFont="1" applyBorder="1"/>
    <xf numFmtId="0" fontId="2" fillId="3" borderId="1" xfId="0" applyFont="1" applyFill="1" applyBorder="1"/>
    <xf numFmtId="0" fontId="0" fillId="0" borderId="25" xfId="0" applyBorder="1"/>
    <xf numFmtId="0" fontId="10" fillId="2" borderId="26" xfId="0" applyFont="1" applyFill="1" applyBorder="1" applyAlignment="1">
      <alignment horizontal="center" wrapText="1"/>
    </xf>
    <xf numFmtId="0" fontId="11" fillId="2" borderId="27" xfId="0" applyFont="1" applyFill="1" applyBorder="1" applyAlignment="1">
      <alignment horizontal="center" vertical="top" wrapText="1"/>
    </xf>
    <xf numFmtId="0" fontId="11" fillId="2" borderId="4" xfId="0" applyFont="1" applyFill="1" applyBorder="1" applyAlignment="1">
      <alignment horizontal="center" vertical="top" wrapText="1"/>
    </xf>
    <xf numFmtId="0" fontId="0" fillId="0" borderId="28" xfId="0" applyBorder="1" applyAlignment="1">
      <alignment horizontal="center"/>
    </xf>
    <xf numFmtId="0" fontId="0" fillId="0" borderId="29" xfId="0" applyBorder="1" applyAlignment="1">
      <alignment horizontal="center"/>
    </xf>
    <xf numFmtId="0" fontId="13" fillId="0" borderId="1" xfId="0" applyFont="1" applyFill="1" applyBorder="1" applyAlignment="1">
      <alignment vertical="top"/>
    </xf>
    <xf numFmtId="0" fontId="0" fillId="0" borderId="6" xfId="0" applyBorder="1" applyAlignment="1" applyProtection="1">
      <alignment wrapText="1"/>
      <protection locked="0"/>
    </xf>
    <xf numFmtId="0" fontId="0" fillId="0" borderId="6" xfId="0" applyBorder="1" applyProtection="1">
      <protection locked="0"/>
    </xf>
    <xf numFmtId="0" fontId="0" fillId="2" borderId="6" xfId="0" applyFill="1" applyBorder="1"/>
    <xf numFmtId="0" fontId="0" fillId="2" borderId="6" xfId="0" applyNumberFormat="1" applyFill="1" applyBorder="1" applyProtection="1"/>
    <xf numFmtId="0" fontId="13" fillId="3" borderId="6" xfId="0" applyFont="1" applyFill="1" applyBorder="1"/>
    <xf numFmtId="0" fontId="0" fillId="0" borderId="30" xfId="0" applyBorder="1" applyAlignment="1">
      <alignment horizontal="left" vertical="top"/>
    </xf>
    <xf numFmtId="0" fontId="13" fillId="0" borderId="0" xfId="0" applyFont="1"/>
    <xf numFmtId="14" fontId="0" fillId="0" borderId="31" xfId="0" applyNumberFormat="1" applyBorder="1" applyAlignment="1">
      <alignment horizontal="left"/>
    </xf>
    <xf numFmtId="0" fontId="0" fillId="0" borderId="32" xfId="0" applyBorder="1"/>
    <xf numFmtId="0" fontId="0" fillId="0" borderId="33" xfId="0" applyBorder="1" applyAlignment="1">
      <alignment horizontal="center"/>
    </xf>
    <xf numFmtId="14" fontId="0" fillId="0" borderId="34" xfId="0" applyNumberFormat="1" applyBorder="1" applyAlignment="1">
      <alignment horizontal="left"/>
    </xf>
    <xf numFmtId="0" fontId="0" fillId="0" borderId="2" xfId="0" applyBorder="1"/>
    <xf numFmtId="0" fontId="0" fillId="0" borderId="35" xfId="0" applyBorder="1" applyAlignment="1">
      <alignment horizontal="center"/>
    </xf>
    <xf numFmtId="0" fontId="2" fillId="0" borderId="0" xfId="0" applyFont="1" applyFill="1" applyBorder="1" applyAlignment="1">
      <alignment horizontal="centerContinuous"/>
    </xf>
    <xf numFmtId="14" fontId="0" fillId="0" borderId="36" xfId="0" applyNumberFormat="1" applyBorder="1" applyAlignment="1">
      <alignment horizontal="left"/>
    </xf>
    <xf numFmtId="0" fontId="0" fillId="0" borderId="23" xfId="0" applyBorder="1" applyAlignment="1">
      <alignment horizontal="center"/>
    </xf>
    <xf numFmtId="0" fontId="0" fillId="0" borderId="1" xfId="0" applyFont="1" applyFill="1" applyBorder="1" applyAlignment="1">
      <alignment vertical="top"/>
    </xf>
    <xf numFmtId="0" fontId="0" fillId="0" borderId="0" xfId="0" applyAlignment="1">
      <alignment wrapText="1"/>
    </xf>
    <xf numFmtId="0" fontId="0" fillId="0" borderId="0" xfId="0" applyNumberFormat="1" applyFont="1"/>
    <xf numFmtId="0" fontId="0" fillId="6" borderId="41" xfId="0" applyNumberFormat="1" applyFont="1" applyFill="1" applyBorder="1" applyAlignment="1">
      <alignment vertical="top" wrapText="1"/>
    </xf>
    <xf numFmtId="0" fontId="0" fillId="6" borderId="42" xfId="0" applyNumberFormat="1" applyFont="1" applyFill="1" applyBorder="1" applyAlignment="1">
      <alignment vertical="top" wrapText="1"/>
    </xf>
    <xf numFmtId="0" fontId="0" fillId="6" borderId="43" xfId="0" applyNumberFormat="1" applyFont="1" applyFill="1" applyBorder="1" applyAlignment="1">
      <alignment horizontal="center" vertical="top"/>
    </xf>
    <xf numFmtId="0" fontId="0" fillId="0" borderId="0" xfId="0" quotePrefix="1"/>
    <xf numFmtId="0" fontId="0" fillId="7" borderId="0" xfId="0" applyFont="1" applyFill="1"/>
    <xf numFmtId="0" fontId="0" fillId="6" borderId="38" xfId="0" applyNumberFormat="1" applyFont="1" applyFill="1" applyBorder="1" applyAlignment="1">
      <alignment vertical="top" wrapText="1"/>
    </xf>
    <xf numFmtId="0" fontId="16" fillId="5" borderId="41" xfId="0" applyFont="1" applyFill="1" applyBorder="1"/>
    <xf numFmtId="0" fontId="0" fillId="6" borderId="39" xfId="0" applyNumberFormat="1" applyFont="1" applyFill="1" applyBorder="1" applyAlignment="1">
      <alignment vertical="top" wrapText="1"/>
    </xf>
    <xf numFmtId="0" fontId="0" fillId="6" borderId="10" xfId="0" applyNumberFormat="1" applyFont="1" applyFill="1" applyBorder="1" applyAlignment="1">
      <alignment vertical="top" wrapText="1"/>
    </xf>
    <xf numFmtId="0" fontId="0" fillId="6" borderId="8" xfId="0" applyNumberFormat="1" applyFont="1" applyFill="1" applyBorder="1" applyAlignment="1">
      <alignment vertical="top" wrapText="1"/>
    </xf>
    <xf numFmtId="0" fontId="0" fillId="5" borderId="42" xfId="0" applyFill="1" applyBorder="1"/>
    <xf numFmtId="0" fontId="0" fillId="6" borderId="0" xfId="0" applyNumberFormat="1" applyFont="1" applyFill="1" applyBorder="1" applyAlignment="1">
      <alignment vertical="top" wrapText="1"/>
    </xf>
    <xf numFmtId="0" fontId="0" fillId="6" borderId="11" xfId="0" applyNumberFormat="1" applyFont="1" applyFill="1" applyBorder="1" applyAlignment="1">
      <alignment vertical="top" wrapText="1"/>
    </xf>
    <xf numFmtId="0" fontId="0" fillId="6" borderId="9" xfId="0" applyNumberFormat="1" applyFont="1" applyFill="1" applyBorder="1" applyAlignment="1">
      <alignment horizontal="center" vertical="top"/>
    </xf>
    <xf numFmtId="0" fontId="0" fillId="5" borderId="43" xfId="0" applyFill="1" applyBorder="1"/>
    <xf numFmtId="0" fontId="0" fillId="6" borderId="40" xfId="0" applyNumberFormat="1" applyFont="1" applyFill="1" applyBorder="1" applyAlignment="1">
      <alignment horizontal="center" vertical="top"/>
    </xf>
    <xf numFmtId="0" fontId="0" fillId="6" borderId="12" xfId="0" applyNumberFormat="1" applyFont="1" applyFill="1" applyBorder="1" applyAlignment="1">
      <alignment horizontal="center" vertical="top"/>
    </xf>
    <xf numFmtId="0" fontId="0" fillId="5" borderId="0" xfId="0" applyFill="1" applyBorder="1"/>
    <xf numFmtId="0" fontId="16" fillId="5" borderId="0" xfId="0" applyFont="1" applyFill="1" applyBorder="1"/>
    <xf numFmtId="0" fontId="4" fillId="0" borderId="1" xfId="0" applyFont="1" applyFill="1" applyBorder="1" applyAlignment="1">
      <alignment vertical="top"/>
    </xf>
    <xf numFmtId="49" fontId="0" fillId="0" borderId="0" xfId="0" applyNumberFormat="1" applyBorder="1" applyAlignment="1">
      <alignment vertical="top" wrapText="1"/>
    </xf>
    <xf numFmtId="49" fontId="0" fillId="0" borderId="0" xfId="0" applyNumberFormat="1" applyBorder="1" applyAlignment="1">
      <alignment vertical="top"/>
    </xf>
    <xf numFmtId="0" fontId="1" fillId="0" borderId="1" xfId="0" applyFont="1" applyFill="1" applyBorder="1" applyAlignment="1">
      <alignment vertical="top" wrapText="1"/>
    </xf>
    <xf numFmtId="0" fontId="0" fillId="0" borderId="0" xfId="0" applyFont="1" applyFill="1" applyBorder="1" applyAlignment="1">
      <alignment vertical="top"/>
    </xf>
    <xf numFmtId="0" fontId="4" fillId="0" borderId="1" xfId="0" applyFont="1" applyFill="1" applyBorder="1" applyAlignment="1">
      <alignment vertical="top" wrapText="1"/>
    </xf>
    <xf numFmtId="49" fontId="0" fillId="0" borderId="44" xfId="0" applyNumberFormat="1" applyFill="1" applyBorder="1" applyAlignment="1">
      <alignment vertical="top" wrapText="1"/>
    </xf>
    <xf numFmtId="49" fontId="0" fillId="0" borderId="0" xfId="0" applyNumberFormat="1" applyFill="1" applyBorder="1" applyAlignment="1">
      <alignment vertical="top" wrapText="1"/>
    </xf>
    <xf numFmtId="0" fontId="13" fillId="3" borderId="1" xfId="0" applyFont="1" applyFill="1" applyBorder="1"/>
    <xf numFmtId="0" fontId="13" fillId="4" borderId="0" xfId="0" applyFont="1" applyFill="1" applyAlignment="1">
      <alignment wrapText="1"/>
    </xf>
    <xf numFmtId="0" fontId="13" fillId="0" borderId="46" xfId="0" applyFont="1" applyFill="1" applyBorder="1" applyAlignment="1">
      <alignment vertical="top"/>
    </xf>
    <xf numFmtId="44" fontId="1" fillId="0" borderId="47" xfId="1" applyFont="1" applyFill="1" applyBorder="1" applyAlignment="1">
      <alignment horizontal="center" vertical="top"/>
    </xf>
    <xf numFmtId="0" fontId="0" fillId="0" borderId="5" xfId="0" applyBorder="1"/>
    <xf numFmtId="0" fontId="0" fillId="0" borderId="48" xfId="0" applyBorder="1" applyAlignment="1">
      <alignment wrapText="1"/>
    </xf>
    <xf numFmtId="0" fontId="2" fillId="8" borderId="49" xfId="0" applyNumberFormat="1" applyFont="1" applyFill="1" applyBorder="1" applyAlignment="1">
      <alignment vertical="top" wrapText="1"/>
    </xf>
    <xf numFmtId="0" fontId="13" fillId="0" borderId="49" xfId="0" applyFont="1" applyFill="1" applyBorder="1" applyAlignment="1">
      <alignment vertical="top"/>
    </xf>
    <xf numFmtId="44" fontId="1" fillId="0" borderId="50" xfId="1" applyFont="1" applyFill="1" applyBorder="1" applyAlignment="1">
      <alignment horizontal="center" vertical="top"/>
    </xf>
    <xf numFmtId="0" fontId="0" fillId="0" borderId="45" xfId="0" applyBorder="1" applyAlignment="1">
      <alignment wrapText="1"/>
    </xf>
    <xf numFmtId="0" fontId="0" fillId="8" borderId="46" xfId="0" applyNumberFormat="1" applyFont="1" applyFill="1" applyBorder="1" applyAlignment="1">
      <alignment vertical="top" wrapText="1"/>
    </xf>
    <xf numFmtId="0" fontId="2" fillId="8" borderId="46" xfId="0" applyNumberFormat="1" applyFont="1" applyFill="1" applyBorder="1" applyAlignment="1">
      <alignment vertical="top" wrapText="1"/>
    </xf>
    <xf numFmtId="0" fontId="1" fillId="0" borderId="51" xfId="0" applyFont="1" applyBorder="1"/>
    <xf numFmtId="0" fontId="0" fillId="8" borderId="52" xfId="0" applyNumberFormat="1" applyFont="1" applyFill="1" applyBorder="1" applyAlignment="1">
      <alignment vertical="top" wrapText="1"/>
    </xf>
    <xf numFmtId="0" fontId="13" fillId="0" borderId="52" xfId="0" applyFont="1" applyFill="1" applyBorder="1" applyAlignment="1">
      <alignment vertical="top"/>
    </xf>
    <xf numFmtId="49" fontId="0" fillId="0" borderId="21" xfId="0" applyNumberFormat="1" applyBorder="1"/>
    <xf numFmtId="0" fontId="13" fillId="6" borderId="38" xfId="0" applyNumberFormat="1" applyFont="1" applyFill="1" applyBorder="1" applyAlignment="1">
      <alignment vertical="top" wrapText="1"/>
    </xf>
    <xf numFmtId="0" fontId="13" fillId="6" borderId="41" xfId="0" applyNumberFormat="1" applyFont="1" applyFill="1" applyBorder="1" applyAlignment="1">
      <alignment vertical="top" wrapText="1"/>
    </xf>
    <xf numFmtId="44" fontId="1" fillId="3" borderId="6" xfId="1" applyFill="1" applyBorder="1" applyAlignment="1">
      <alignment horizontal="right"/>
    </xf>
    <xf numFmtId="0" fontId="1" fillId="0" borderId="22" xfId="0" applyFont="1" applyBorder="1"/>
    <xf numFmtId="0" fontId="2" fillId="0" borderId="0" xfId="0" applyFont="1" applyFill="1" applyBorder="1" applyAlignment="1">
      <alignment horizontal="right"/>
    </xf>
    <xf numFmtId="0" fontId="18" fillId="0" borderId="0" xfId="0" applyFont="1" applyBorder="1" applyAlignment="1">
      <alignment horizontal="right"/>
    </xf>
    <xf numFmtId="0" fontId="19" fillId="0" borderId="0" xfId="0" applyFont="1" applyFill="1" applyBorder="1" applyAlignment="1">
      <alignment horizontal="centerContinuous"/>
    </xf>
    <xf numFmtId="0" fontId="0" fillId="9" borderId="0" xfId="0" applyFill="1"/>
    <xf numFmtId="0" fontId="0" fillId="9" borderId="0" xfId="0" applyFill="1" applyBorder="1"/>
    <xf numFmtId="8" fontId="0" fillId="9" borderId="0" xfId="0" applyNumberFormat="1" applyFont="1" applyFill="1" applyBorder="1" applyAlignment="1">
      <alignment horizontal="right" vertical="top" wrapText="1"/>
    </xf>
    <xf numFmtId="8" fontId="0" fillId="9" borderId="8" xfId="0" applyNumberFormat="1" applyFont="1" applyFill="1" applyBorder="1" applyAlignment="1">
      <alignment horizontal="right" vertical="top" wrapText="1"/>
    </xf>
    <xf numFmtId="8" fontId="0" fillId="9" borderId="42" xfId="0" applyNumberFormat="1" applyFont="1" applyFill="1" applyBorder="1" applyAlignment="1">
      <alignment horizontal="right" vertical="top" wrapText="1"/>
    </xf>
    <xf numFmtId="6" fontId="0" fillId="9" borderId="0" xfId="0" applyNumberFormat="1" applyFont="1" applyFill="1" applyBorder="1" applyAlignment="1">
      <alignment horizontal="right" vertical="top" wrapText="1"/>
    </xf>
    <xf numFmtId="6" fontId="0" fillId="9" borderId="11" xfId="0" applyNumberFormat="1" applyFont="1" applyFill="1" applyBorder="1" applyAlignment="1">
      <alignment horizontal="right" vertical="top" wrapText="1"/>
    </xf>
    <xf numFmtId="6" fontId="0" fillId="9" borderId="8" xfId="0" applyNumberFormat="1" applyFont="1" applyFill="1" applyBorder="1" applyAlignment="1">
      <alignment horizontal="right" vertical="top" wrapText="1"/>
    </xf>
    <xf numFmtId="0" fontId="0" fillId="9" borderId="42" xfId="0" applyFill="1" applyBorder="1"/>
    <xf numFmtId="0" fontId="0" fillId="9" borderId="42" xfId="0" applyNumberFormat="1" applyFont="1" applyFill="1" applyBorder="1" applyAlignment="1">
      <alignment horizontal="right" vertical="top" wrapText="1"/>
    </xf>
    <xf numFmtId="0" fontId="0" fillId="9" borderId="0" xfId="0" applyNumberFormat="1" applyFont="1" applyFill="1" applyBorder="1" applyAlignment="1">
      <alignment horizontal="right" vertical="top" wrapText="1"/>
    </xf>
    <xf numFmtId="8" fontId="0" fillId="0" borderId="0" xfId="0" applyNumberFormat="1"/>
    <xf numFmtId="0" fontId="0" fillId="10" borderId="41" xfId="0" applyNumberFormat="1" applyFont="1" applyFill="1" applyBorder="1" applyAlignment="1">
      <alignment vertical="top" wrapText="1"/>
    </xf>
    <xf numFmtId="0" fontId="10" fillId="2" borderId="37" xfId="0" applyFont="1" applyFill="1" applyBorder="1" applyAlignment="1">
      <alignment horizontal="center" wrapText="1"/>
    </xf>
    <xf numFmtId="0" fontId="10" fillId="2" borderId="22" xfId="0" applyFont="1" applyFill="1" applyBorder="1" applyAlignment="1">
      <alignment horizontal="center" wrapText="1"/>
    </xf>
    <xf numFmtId="0" fontId="10" fillId="2" borderId="26" xfId="0" applyFont="1" applyFill="1" applyBorder="1" applyAlignment="1">
      <alignment horizontal="center" wrapText="1"/>
    </xf>
    <xf numFmtId="0" fontId="20" fillId="0" borderId="30" xfId="0" applyFont="1" applyBorder="1" applyAlignment="1">
      <alignment horizontal="center"/>
    </xf>
    <xf numFmtId="0" fontId="17" fillId="0" borderId="28" xfId="0" applyFont="1" applyBorder="1" applyAlignment="1">
      <alignment horizontal="center"/>
    </xf>
    <xf numFmtId="0" fontId="17" fillId="0" borderId="29" xfId="0" applyFont="1" applyBorder="1" applyAlignment="1">
      <alignment horizontal="center"/>
    </xf>
  </cellXfs>
  <cellStyles count="4">
    <cellStyle name="Currency" xfId="1" builtinId="4"/>
    <cellStyle name="Currency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581025</xdr:colOff>
          <xdr:row>27</xdr:row>
          <xdr:rowOff>57150</xdr:rowOff>
        </xdr:from>
        <xdr:to>
          <xdr:col>14</xdr:col>
          <xdr:colOff>57150</xdr:colOff>
          <xdr:row>28</xdr:row>
          <xdr:rowOff>247650</xdr:rowOff>
        </xdr:to>
        <xdr:sp macro="" textlink="">
          <xdr:nvSpPr>
            <xdr:cNvPr id="2063" name="CommandButton1"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editAs="oneCell">
    <xdr:from>
      <xdr:col>0</xdr:col>
      <xdr:colOff>0</xdr:colOff>
      <xdr:row>0</xdr:row>
      <xdr:rowOff>154214</xdr:rowOff>
    </xdr:from>
    <xdr:to>
      <xdr:col>2</xdr:col>
      <xdr:colOff>5007428</xdr:colOff>
      <xdr:row>4</xdr:row>
      <xdr:rowOff>127000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40788"/>
        <a:stretch/>
      </xdr:blipFill>
      <xdr:spPr>
        <a:xfrm>
          <a:off x="0" y="154214"/>
          <a:ext cx="5347607" cy="1619250"/>
        </a:xfrm>
        <a:prstGeom prst="rect">
          <a:avLst/>
        </a:prstGeom>
      </xdr:spPr>
    </xdr:pic>
    <xdr:clientData/>
  </xdr:twoCellAnchor>
  <xdr:twoCellAnchor editAs="oneCell">
    <xdr:from>
      <xdr:col>11</xdr:col>
      <xdr:colOff>99470</xdr:colOff>
      <xdr:row>1</xdr:row>
      <xdr:rowOff>95427</xdr:rowOff>
    </xdr:from>
    <xdr:to>
      <xdr:col>14</xdr:col>
      <xdr:colOff>6569</xdr:colOff>
      <xdr:row>5</xdr:row>
      <xdr:rowOff>29091</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41478"/>
        <a:stretch/>
      </xdr:blipFill>
      <xdr:spPr>
        <a:xfrm>
          <a:off x="17953918" y="1238427"/>
          <a:ext cx="2285065" cy="6036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49"/>
  <sheetViews>
    <sheetView showGridLines="0" tabSelected="1" topLeftCell="B1" zoomScale="70" zoomScaleNormal="70" workbookViewId="0">
      <selection activeCell="J45" sqref="J45"/>
    </sheetView>
  </sheetViews>
  <sheetFormatPr defaultRowHeight="12.75" x14ac:dyDescent="0.2"/>
  <cols>
    <col min="1" max="1" width="89.85546875" hidden="1" customWidth="1"/>
    <col min="2" max="2" width="5.140625" style="64" customWidth="1"/>
    <col min="3" max="3" width="99.5703125" style="64" customWidth="1"/>
    <col min="4" max="4" width="15.28515625" style="64" bestFit="1" customWidth="1"/>
    <col min="5" max="5" width="15.28515625" style="65" bestFit="1" customWidth="1"/>
    <col min="6" max="6" width="0.7109375" customWidth="1"/>
    <col min="7" max="7" width="2.28515625" customWidth="1"/>
    <col min="8" max="8" width="19" customWidth="1"/>
    <col min="9" max="9" width="91.140625" customWidth="1"/>
    <col min="10" max="10" width="10.28515625" bestFit="1" customWidth="1"/>
    <col min="12" max="12" width="10.28515625" bestFit="1" customWidth="1"/>
    <col min="13" max="13" width="12.140625" customWidth="1"/>
    <col min="14" max="14" width="13.28515625" customWidth="1"/>
    <col min="15" max="15" width="6.42578125" customWidth="1"/>
    <col min="17" max="17" width="60.140625" bestFit="1" customWidth="1"/>
    <col min="18" max="18" width="9.140625" hidden="1" customWidth="1"/>
    <col min="19" max="19" width="81.85546875" hidden="1" customWidth="1"/>
  </cols>
  <sheetData>
    <row r="1" spans="1:19" ht="90" thickBot="1" x14ac:dyDescent="0.25">
      <c r="A1" s="66" t="s">
        <v>29</v>
      </c>
      <c r="B1" s="46"/>
      <c r="C1" s="47"/>
      <c r="D1" s="47"/>
      <c r="E1" s="48"/>
      <c r="F1" s="34"/>
      <c r="G1" s="34"/>
      <c r="H1" s="34"/>
      <c r="I1" s="34"/>
      <c r="J1" s="34"/>
      <c r="K1" s="34"/>
      <c r="L1" s="34"/>
      <c r="M1" s="34"/>
      <c r="N1" s="34"/>
      <c r="O1" s="35"/>
      <c r="Q1" s="85" t="s">
        <v>36</v>
      </c>
      <c r="S1" s="126" t="s">
        <v>231</v>
      </c>
    </row>
    <row r="2" spans="1:19" ht="13.5" thickBot="1" x14ac:dyDescent="0.25">
      <c r="B2" s="37"/>
      <c r="C2" s="38"/>
      <c r="D2" s="38"/>
      <c r="E2" s="49"/>
      <c r="F2" s="5"/>
      <c r="G2" s="72"/>
      <c r="H2" s="34"/>
      <c r="I2" s="34"/>
      <c r="J2" s="34"/>
      <c r="K2" s="34"/>
      <c r="L2" s="34"/>
      <c r="M2" s="34"/>
      <c r="N2" s="34"/>
      <c r="O2" s="35"/>
      <c r="Q2" s="85" t="s">
        <v>37</v>
      </c>
    </row>
    <row r="3" spans="1:19" x14ac:dyDescent="0.2">
      <c r="B3" s="37"/>
      <c r="C3" s="38"/>
      <c r="D3" s="38"/>
      <c r="E3" s="49"/>
      <c r="F3" s="5"/>
      <c r="G3" s="44"/>
      <c r="H3" s="71" t="s">
        <v>16</v>
      </c>
      <c r="I3" s="25"/>
      <c r="J3" s="5"/>
      <c r="K3" s="5"/>
      <c r="L3" s="5"/>
      <c r="M3" s="5"/>
      <c r="N3" s="5"/>
      <c r="O3" s="36"/>
    </row>
    <row r="4" spans="1:19" x14ac:dyDescent="0.2">
      <c r="B4" s="37"/>
      <c r="C4" s="38"/>
      <c r="D4" s="38"/>
      <c r="E4" s="49"/>
      <c r="F4" s="5"/>
      <c r="G4" s="44"/>
      <c r="H4" s="71" t="s">
        <v>15</v>
      </c>
      <c r="I4" s="26"/>
      <c r="J4" s="6"/>
      <c r="K4" s="6"/>
      <c r="L4" s="6"/>
      <c r="M4" s="5"/>
      <c r="N4" s="5"/>
      <c r="O4" s="36"/>
    </row>
    <row r="5" spans="1:19" ht="13.5" thickBot="1" x14ac:dyDescent="0.25">
      <c r="B5" s="37"/>
      <c r="C5" s="16"/>
      <c r="D5" s="16"/>
      <c r="E5" s="50"/>
      <c r="F5" s="5"/>
      <c r="G5" s="44"/>
      <c r="H5" s="71" t="s">
        <v>17</v>
      </c>
      <c r="I5" s="31"/>
      <c r="J5" s="7"/>
      <c r="K5" s="7"/>
      <c r="L5" s="7"/>
      <c r="M5" s="5"/>
      <c r="N5" s="5"/>
      <c r="O5" s="36"/>
    </row>
    <row r="6" spans="1:19" ht="15.75" thickBot="1" x14ac:dyDescent="0.3">
      <c r="B6" s="37"/>
      <c r="D6" s="146" t="s">
        <v>237</v>
      </c>
      <c r="E6" s="51"/>
      <c r="F6" s="5"/>
      <c r="G6" s="44"/>
      <c r="H6" s="5"/>
      <c r="I6" s="5"/>
      <c r="J6" s="7"/>
      <c r="K6" s="7"/>
      <c r="L6" s="8"/>
      <c r="M6" s="5"/>
      <c r="N6" s="5"/>
      <c r="O6" s="36"/>
    </row>
    <row r="7" spans="1:19" ht="26.25" thickBot="1" x14ac:dyDescent="0.4">
      <c r="B7" s="37"/>
      <c r="C7" s="17"/>
      <c r="D7" s="17"/>
      <c r="E7" s="50" t="s">
        <v>0</v>
      </c>
      <c r="F7" s="5"/>
      <c r="G7" s="44"/>
      <c r="H7" s="164" t="s">
        <v>242</v>
      </c>
      <c r="I7" s="165"/>
      <c r="J7" s="165"/>
      <c r="K7" s="165"/>
      <c r="L7" s="165"/>
      <c r="M7" s="165"/>
      <c r="N7" s="166"/>
      <c r="O7" s="36"/>
    </row>
    <row r="8" spans="1:19" ht="21" thickBot="1" x14ac:dyDescent="0.35">
      <c r="B8" s="37"/>
      <c r="C8" s="147" t="s">
        <v>241</v>
      </c>
      <c r="D8" s="92"/>
      <c r="E8" s="52" t="s">
        <v>22</v>
      </c>
      <c r="F8" s="5"/>
      <c r="G8" s="44"/>
      <c r="H8" s="5"/>
      <c r="I8" s="5"/>
      <c r="J8" s="5"/>
      <c r="K8" s="5"/>
      <c r="L8" s="5"/>
      <c r="M8" s="5"/>
      <c r="N8" s="5"/>
      <c r="O8" s="36"/>
    </row>
    <row r="9" spans="1:19" ht="39.75" thickTop="1" thickBot="1" x14ac:dyDescent="0.25">
      <c r="B9" s="37"/>
      <c r="C9" s="145"/>
      <c r="D9" s="17"/>
      <c r="E9" s="52" t="s">
        <v>23</v>
      </c>
      <c r="F9" s="5"/>
      <c r="G9" s="44"/>
      <c r="H9" s="75" t="s">
        <v>10</v>
      </c>
      <c r="I9" s="74" t="s">
        <v>232</v>
      </c>
      <c r="J9" s="74" t="s">
        <v>11</v>
      </c>
      <c r="K9" s="75" t="s">
        <v>12</v>
      </c>
      <c r="L9" s="75" t="s">
        <v>31</v>
      </c>
      <c r="M9" s="75" t="s">
        <v>24</v>
      </c>
      <c r="N9" s="75" t="s">
        <v>25</v>
      </c>
      <c r="O9" s="36"/>
    </row>
    <row r="10" spans="1:19" ht="14.25" thickTop="1" thickBot="1" x14ac:dyDescent="0.25">
      <c r="B10" s="37"/>
      <c r="C10" s="18"/>
      <c r="D10" s="18"/>
      <c r="E10" s="50"/>
      <c r="F10" s="5"/>
      <c r="G10" s="44"/>
      <c r="H10" s="4"/>
      <c r="I10" s="73" t="s">
        <v>18</v>
      </c>
      <c r="J10" s="161" t="s">
        <v>13</v>
      </c>
      <c r="K10" s="162"/>
      <c r="L10" s="163"/>
      <c r="M10" s="75"/>
      <c r="N10" s="75"/>
      <c r="O10" s="36"/>
    </row>
    <row r="11" spans="1:19" x14ac:dyDescent="0.2">
      <c r="A11" s="129" t="s">
        <v>191</v>
      </c>
      <c r="B11" s="130" t="s">
        <v>116</v>
      </c>
      <c r="C11" s="131" t="str">
        <f>VLOOKUP(B11,'Data entry sheet'!$E$2:$S$40,2,FALSE)</f>
        <v>Restoration Charges - Footpaths and Driveways</v>
      </c>
      <c r="D11" s="132"/>
      <c r="E11" s="133"/>
      <c r="F11" s="5"/>
      <c r="G11" s="44"/>
      <c r="H11" s="28" t="s">
        <v>2</v>
      </c>
      <c r="I11" s="55"/>
      <c r="J11" s="12"/>
      <c r="K11" s="12"/>
      <c r="L11" s="27">
        <f t="shared" ref="L11:L16" si="0">IF(I11="",0,IF(K11*J11&lt;1,1,K11*J11))</f>
        <v>0</v>
      </c>
      <c r="M11" s="56">
        <f t="shared" ref="M11" si="1">IF(I11="",0,VLOOKUP(I11,$C$11:$E$49,3,FALSE))</f>
        <v>0</v>
      </c>
      <c r="N11" s="56">
        <f t="shared" ref="N11" si="2">M11*L11</f>
        <v>0</v>
      </c>
      <c r="O11" s="36"/>
      <c r="S11" t="str">
        <f t="shared" ref="S11:S49" si="3">CONCATENATE(B11," - ",C11)</f>
        <v>1.0 - Restoration Charges - Footpaths and Driveways</v>
      </c>
    </row>
    <row r="12" spans="1:19" x14ac:dyDescent="0.2">
      <c r="A12" s="129" t="s">
        <v>192</v>
      </c>
      <c r="B12" s="134" t="s">
        <v>117</v>
      </c>
      <c r="C12" s="135" t="str">
        <f>VLOOKUP(B12,'Data entry sheet'!$E$2:$S$40,2,FALSE)</f>
        <v>Cement concrete footpath - 1-3 sqm (1.5 sqm min.)</v>
      </c>
      <c r="D12" s="127" t="str">
        <f>VLOOKUP(B12,'Data entry sheet'!$E$2:$J$40,6,FALSE)</f>
        <v>CEMENT 1-3</v>
      </c>
      <c r="E12" s="128">
        <f>VLOOKUP(B12,'Data entry sheet'!$E$2:$H$40,4,FALSE)</f>
        <v>539.20000000000005</v>
      </c>
      <c r="F12" s="5"/>
      <c r="G12" s="44"/>
      <c r="H12" s="125" t="s">
        <v>26</v>
      </c>
      <c r="I12" s="55"/>
      <c r="J12" s="12"/>
      <c r="K12" s="12"/>
      <c r="L12" s="27">
        <f t="shared" si="0"/>
        <v>0</v>
      </c>
      <c r="M12" s="56">
        <f>IF(I12="",0,VLOOKUP(I12,$C$11:$E$49,3,FALSE))</f>
        <v>0</v>
      </c>
      <c r="N12" s="56">
        <f t="shared" ref="N12" si="4">M12*L12</f>
        <v>0</v>
      </c>
      <c r="O12" s="36"/>
      <c r="S12" t="str">
        <f t="shared" si="3"/>
        <v>1.1 - Cement concrete footpath - 1-3 sqm (1.5 sqm min.)</v>
      </c>
    </row>
    <row r="13" spans="1:19" x14ac:dyDescent="0.2">
      <c r="A13" s="129" t="s">
        <v>193</v>
      </c>
      <c r="B13" s="134" t="s">
        <v>118</v>
      </c>
      <c r="C13" s="135" t="str">
        <f>VLOOKUP(B13,'Data entry sheet'!$E$2:$S$40,2,FALSE)</f>
        <v>Cement concrete footpath - 3-10 sqm</v>
      </c>
      <c r="D13" s="127" t="str">
        <f>VLOOKUP(B13,'Data entry sheet'!$E$2:$J$40,6,FALSE)</f>
        <v>CEMENT 3-10</v>
      </c>
      <c r="E13" s="128">
        <f>VLOOKUP(B13,'Data entry sheet'!$E$2:$H$40,4,FALSE)</f>
        <v>376.2</v>
      </c>
      <c r="F13" s="5"/>
      <c r="G13" s="44"/>
      <c r="H13" s="28" t="s">
        <v>26</v>
      </c>
      <c r="I13" s="55"/>
      <c r="J13" s="12"/>
      <c r="K13" s="12"/>
      <c r="L13" s="27">
        <f t="shared" si="0"/>
        <v>0</v>
      </c>
      <c r="M13" s="56">
        <f t="shared" ref="M13:M20" si="5">IF(I13="",0,VLOOKUP(I13,$C$11:$E$49,3,FALSE))</f>
        <v>0</v>
      </c>
      <c r="N13" s="56">
        <f t="shared" ref="N13:N17" si="6">M13*L13</f>
        <v>0</v>
      </c>
      <c r="O13" s="36"/>
      <c r="S13" t="str">
        <f t="shared" si="3"/>
        <v>1.2 - Cement concrete footpath - 3-10 sqm</v>
      </c>
    </row>
    <row r="14" spans="1:19" x14ac:dyDescent="0.2">
      <c r="A14" s="129" t="s">
        <v>194</v>
      </c>
      <c r="B14" s="134" t="s">
        <v>119</v>
      </c>
      <c r="C14" s="135" t="str">
        <f>VLOOKUP(B14,'Data entry sheet'!$E$2:$S$40,2,FALSE)</f>
        <v>Cement concrete footpath - 10-50 sqm</v>
      </c>
      <c r="D14" s="127" t="str">
        <f>VLOOKUP(B14,'Data entry sheet'!$E$2:$J$40,6,FALSE)</f>
        <v>CEMENT 10-50</v>
      </c>
      <c r="E14" s="128">
        <f>VLOOKUP(B14,'Data entry sheet'!$E$2:$H$40,4,FALSE)</f>
        <v>261</v>
      </c>
      <c r="F14" s="5"/>
      <c r="G14" s="44"/>
      <c r="H14" s="28" t="s">
        <v>3</v>
      </c>
      <c r="I14" s="55"/>
      <c r="J14" s="12"/>
      <c r="K14" s="12"/>
      <c r="L14" s="27">
        <f t="shared" si="0"/>
        <v>0</v>
      </c>
      <c r="M14" s="56">
        <f t="shared" si="5"/>
        <v>0</v>
      </c>
      <c r="N14" s="56">
        <f t="shared" si="6"/>
        <v>0</v>
      </c>
      <c r="O14" s="36"/>
      <c r="S14" t="str">
        <f t="shared" si="3"/>
        <v>1.3 - Cement concrete footpath - 10-50 sqm</v>
      </c>
    </row>
    <row r="15" spans="1:19" x14ac:dyDescent="0.2">
      <c r="A15" t="s">
        <v>195</v>
      </c>
      <c r="B15" s="134" t="s">
        <v>120</v>
      </c>
      <c r="C15" s="135" t="str">
        <f>VLOOKUP(B15,'Data entry sheet'!$E$2:$S$40,2,FALSE)</f>
        <v>Cement concrete footpath - &gt; 50 sqm</v>
      </c>
      <c r="D15" s="127" t="str">
        <f>VLOOKUP(B15,'Data entry sheet'!$E$2:$J$40,6,FALSE)</f>
        <v>CEMENT &gt;50</v>
      </c>
      <c r="E15" s="128">
        <f>VLOOKUP(B15,'Data entry sheet'!$E$2:$H$40,4,FALSE)</f>
        <v>180.5</v>
      </c>
      <c r="F15" s="5"/>
      <c r="G15" s="44"/>
      <c r="H15" s="28" t="s">
        <v>5</v>
      </c>
      <c r="I15" s="55"/>
      <c r="J15" s="12"/>
      <c r="K15" s="12"/>
      <c r="L15" s="27">
        <f t="shared" si="0"/>
        <v>0</v>
      </c>
      <c r="M15" s="56">
        <f t="shared" si="5"/>
        <v>0</v>
      </c>
      <c r="N15" s="56">
        <f t="shared" si="6"/>
        <v>0</v>
      </c>
      <c r="O15" s="36"/>
      <c r="S15" t="str">
        <f t="shared" si="3"/>
        <v>1.4 - Cement concrete footpath - &gt; 50 sqm</v>
      </c>
    </row>
    <row r="16" spans="1:19" x14ac:dyDescent="0.2">
      <c r="A16" t="s">
        <v>196</v>
      </c>
      <c r="B16" s="134" t="s">
        <v>121</v>
      </c>
      <c r="C16" s="135" t="str">
        <f>VLOOKUP(B16,'Data entry sheet'!$E$2:$S$40,2,FALSE)</f>
        <v>Concrete commercial/industrial driveways - 0-5 sqm per sqm (1 sqm min.)</v>
      </c>
      <c r="D16" s="127" t="str">
        <f>VLOOKUP(B16,'Data entry sheet'!$E$2:$J$40,6,FALSE)</f>
        <v>COMDRIV 1-5</v>
      </c>
      <c r="E16" s="128">
        <f>VLOOKUP(B16,'Data entry sheet'!$E$2:$H$40,4,FALSE)</f>
        <v>828.8</v>
      </c>
      <c r="F16" s="5"/>
      <c r="G16" s="44"/>
      <c r="H16" s="28" t="s">
        <v>19</v>
      </c>
      <c r="I16" s="55"/>
      <c r="J16" s="12"/>
      <c r="K16" s="12"/>
      <c r="L16" s="27">
        <f t="shared" si="0"/>
        <v>0</v>
      </c>
      <c r="M16" s="56">
        <f t="shared" si="5"/>
        <v>0</v>
      </c>
      <c r="N16" s="56">
        <f t="shared" si="6"/>
        <v>0</v>
      </c>
      <c r="O16" s="36"/>
      <c r="S16" t="str">
        <f t="shared" si="3"/>
        <v>1.5 - Concrete commercial/industrial driveways - 0-5 sqm per sqm (1 sqm min.)</v>
      </c>
    </row>
    <row r="17" spans="1:19" x14ac:dyDescent="0.2">
      <c r="A17" s="129" t="s">
        <v>197</v>
      </c>
      <c r="B17" s="134" t="s">
        <v>122</v>
      </c>
      <c r="C17" s="135" t="str">
        <f>VLOOKUP(B17,'Data entry sheet'!$E$2:$S$40,2,FALSE)</f>
        <v>Concrete commercial/industrial driveways - greater than 5 sqm per sqm</v>
      </c>
      <c r="D17" s="127" t="str">
        <f>VLOOKUP(B17,'Data entry sheet'!$E$2:$J$40,6,FALSE)</f>
        <v>COMDRIV &gt;5</v>
      </c>
      <c r="E17" s="128">
        <f>VLOOKUP(B17,'Data entry sheet'!$E$2:$H$40,4,FALSE)</f>
        <v>624.6</v>
      </c>
      <c r="F17" s="5"/>
      <c r="G17" s="44"/>
      <c r="H17" s="28" t="s">
        <v>4</v>
      </c>
      <c r="I17" s="55"/>
      <c r="J17" s="12"/>
      <c r="K17" s="1"/>
      <c r="L17" s="32">
        <f>IF(I17="",0,IF(J17&lt;1,1,J17))</f>
        <v>0</v>
      </c>
      <c r="M17" s="56">
        <f t="shared" si="5"/>
        <v>0</v>
      </c>
      <c r="N17" s="56">
        <f t="shared" si="6"/>
        <v>0</v>
      </c>
      <c r="O17" s="36"/>
      <c r="S17" t="str">
        <f t="shared" si="3"/>
        <v>1.6 - Concrete commercial/industrial driveways - greater than 5 sqm per sqm</v>
      </c>
    </row>
    <row r="18" spans="1:19" x14ac:dyDescent="0.2">
      <c r="A18" s="129" t="s">
        <v>198</v>
      </c>
      <c r="B18" s="134" t="s">
        <v>123</v>
      </c>
      <c r="C18" s="135" t="str">
        <f>VLOOKUP(B18,'Data entry sheet'!$E$2:$S$40,2,FALSE)</f>
        <v>Concrete residential driveways, multi-occupancy units - 0-5 sqm per sqm (1 sqm min.)</v>
      </c>
      <c r="D18" s="127" t="str">
        <f>VLOOKUP(B18,'Data entry sheet'!$E$2:$J$40,6,FALSE)</f>
        <v>RESDRIV 1-5</v>
      </c>
      <c r="E18" s="128">
        <f>VLOOKUP(B18,'Data entry sheet'!$E$2:$H$40,4,FALSE)</f>
        <v>760</v>
      </c>
      <c r="F18" s="5"/>
      <c r="G18" s="44"/>
      <c r="H18" s="125" t="s">
        <v>230</v>
      </c>
      <c r="I18" s="55" t="s">
        <v>90</v>
      </c>
      <c r="J18" s="12">
        <v>1</v>
      </c>
      <c r="K18" s="1"/>
      <c r="L18" s="32">
        <f>IF(I18="",0,IF(J18&lt;1,1,J18))</f>
        <v>1</v>
      </c>
      <c r="M18" s="56" t="str">
        <f t="shared" si="5"/>
        <v>Cost plus 10%</v>
      </c>
      <c r="N18" s="56"/>
      <c r="O18" s="36"/>
      <c r="P18" s="5"/>
      <c r="Q18" s="5"/>
      <c r="S18" t="str">
        <f t="shared" si="3"/>
        <v>1.7 - Concrete residential driveways, multi-occupancy units - 0-5 sqm per sqm (1 sqm min.)</v>
      </c>
    </row>
    <row r="19" spans="1:19" x14ac:dyDescent="0.2">
      <c r="A19" t="s">
        <v>199</v>
      </c>
      <c r="B19" s="134" t="s">
        <v>124</v>
      </c>
      <c r="C19" s="135" t="str">
        <f>VLOOKUP(B19,'Data entry sheet'!$E$2:$S$40,2,FALSE)</f>
        <v>Concrete residential driveways, multi-occupancy units - greater than 5 sqm per sqm</v>
      </c>
      <c r="D19" s="127" t="str">
        <f>VLOOKUP(B19,'Data entry sheet'!$E$2:$J$40,6,FALSE)</f>
        <v>RESDRIVE&gt;5</v>
      </c>
      <c r="E19" s="128">
        <f>VLOOKUP(B19,'Data entry sheet'!$E$2:$H$40,4,FALSE)</f>
        <v>538</v>
      </c>
      <c r="F19" s="5"/>
      <c r="G19" s="44"/>
      <c r="H19" s="83" t="s">
        <v>34</v>
      </c>
      <c r="I19" s="79" t="s">
        <v>107</v>
      </c>
      <c r="J19" s="80">
        <v>1</v>
      </c>
      <c r="K19" s="81"/>
      <c r="L19" s="82"/>
      <c r="M19" s="56" t="str">
        <f t="shared" si="5"/>
        <v>Cost plus 10%</v>
      </c>
      <c r="N19" s="56"/>
      <c r="O19" s="36"/>
      <c r="S19" t="str">
        <f t="shared" si="3"/>
        <v>1.8 - Concrete residential driveways, multi-occupancy units - greater than 5 sqm per sqm</v>
      </c>
    </row>
    <row r="20" spans="1:19" x14ac:dyDescent="0.2">
      <c r="A20" t="s">
        <v>200</v>
      </c>
      <c r="B20" s="134" t="s">
        <v>125</v>
      </c>
      <c r="C20" s="135" t="str">
        <f>VLOOKUP(B20,'Data entry sheet'!$E$2:$S$40,2,FALSE)</f>
        <v>Segmental Paving - Lay only (Original Pavers) 1 -3 m2</v>
      </c>
      <c r="D20" s="127" t="str">
        <f>VLOOKUP(B20,'Data entry sheet'!$E$2:$J$40,6,FALSE)</f>
        <v>SEGPAVL 1-3</v>
      </c>
      <c r="E20" s="128">
        <f>VLOOKUP(B20,'Data entry sheet'!$E$2:$H$40,4,FALSE)</f>
        <v>772</v>
      </c>
      <c r="F20" s="5"/>
      <c r="G20" s="44"/>
      <c r="H20" s="83" t="s">
        <v>33</v>
      </c>
      <c r="I20" s="79" t="s">
        <v>108</v>
      </c>
      <c r="J20" s="80">
        <v>1</v>
      </c>
      <c r="K20" s="81"/>
      <c r="L20" s="82"/>
      <c r="M20" s="56" t="str">
        <f t="shared" si="5"/>
        <v>Cost plus 10%</v>
      </c>
      <c r="N20" s="56"/>
      <c r="O20" s="36"/>
      <c r="S20" t="str">
        <f t="shared" si="3"/>
        <v>1.9 - Segmental Paving - Lay only (Original Pavers) 1 -3 m2</v>
      </c>
    </row>
    <row r="21" spans="1:19" ht="13.5" thickBot="1" x14ac:dyDescent="0.25">
      <c r="A21" t="s">
        <v>201</v>
      </c>
      <c r="B21" s="134" t="s">
        <v>126</v>
      </c>
      <c r="C21" s="135" t="str">
        <f>VLOOKUP(B21,'Data entry sheet'!$E$2:$S$40,2,FALSE)</f>
        <v>Segmental Paving - Lay only (Original Pavers) - 3 - 10 m2</v>
      </c>
      <c r="D21" s="127" t="str">
        <f>VLOOKUP(B21,'Data entry sheet'!$E$2:$J$40,6,FALSE)</f>
        <v>SEGPAVL 3-10</v>
      </c>
      <c r="E21" s="128">
        <f>VLOOKUP(B21,'Data entry sheet'!$E$2:$H$40,4,FALSE)</f>
        <v>573</v>
      </c>
      <c r="F21" s="5"/>
      <c r="G21" s="44"/>
      <c r="H21" s="29" t="s">
        <v>20</v>
      </c>
      <c r="I21" s="58"/>
      <c r="J21" s="23"/>
      <c r="K21" s="24"/>
      <c r="L21" s="33">
        <f>IF(I21="",0,IF(J21&lt;1,1,J21))</f>
        <v>0</v>
      </c>
      <c r="M21" s="56">
        <f>IF(I21="",0,VLOOKUP(I21,$C$11:$E$49,3,FALSE))</f>
        <v>0</v>
      </c>
      <c r="N21" s="56">
        <f t="shared" ref="N21" si="7">M21*L21</f>
        <v>0</v>
      </c>
      <c r="O21" s="36"/>
      <c r="S21" t="str">
        <f t="shared" si="3"/>
        <v>1.10 - Segmental Paving - Lay only (Original Pavers) - 3 - 10 m2</v>
      </c>
    </row>
    <row r="22" spans="1:19" x14ac:dyDescent="0.2">
      <c r="A22" t="s">
        <v>202</v>
      </c>
      <c r="B22" s="134" t="s">
        <v>127</v>
      </c>
      <c r="C22" s="135" t="str">
        <f>VLOOKUP(B22,'Data entry sheet'!$E$2:$S$40,2,FALSE)</f>
        <v>Segmental Paving - Lay only (Original Pavers) - 10 - 50 m2</v>
      </c>
      <c r="D22" s="127" t="str">
        <f>VLOOKUP(B22,'Data entry sheet'!$E$2:$J$40,6,FALSE)</f>
        <v>SEGPAVL 10-50</v>
      </c>
      <c r="E22" s="128">
        <f>VLOOKUP(B22,'Data entry sheet'!$E$2:$H$40,4,FALSE)</f>
        <v>436</v>
      </c>
      <c r="F22" s="5"/>
      <c r="G22" s="44"/>
      <c r="H22" s="5"/>
      <c r="I22" s="19" t="s">
        <v>7</v>
      </c>
      <c r="J22" s="20"/>
      <c r="K22" s="20"/>
      <c r="L22" s="21"/>
      <c r="M22" s="22" t="s">
        <v>6</v>
      </c>
      <c r="N22" s="60">
        <f>SUM(N11:N21)</f>
        <v>0</v>
      </c>
      <c r="O22" s="36"/>
      <c r="S22" t="str">
        <f t="shared" si="3"/>
        <v>1.11 - Segmental Paving - Lay only (Original Pavers) - 10 - 50 m2</v>
      </c>
    </row>
    <row r="23" spans="1:19" ht="13.5" thickBot="1" x14ac:dyDescent="0.25">
      <c r="A23" t="s">
        <v>203</v>
      </c>
      <c r="B23" s="134" t="s">
        <v>128</v>
      </c>
      <c r="C23" s="135" t="str">
        <f>VLOOKUP(B23,'Data entry sheet'!$E$2:$S$40,2,FALSE)</f>
        <v>Segmental Paving - Lay only (Original Pavers) - &gt;50 m2 negotiation</v>
      </c>
      <c r="D23" s="127" t="str">
        <f>VLOOKUP(B23,'Data entry sheet'!$E$2:$J$40,6,FALSE)</f>
        <v>SEGPAVL &gt;50</v>
      </c>
      <c r="E23" s="128">
        <f>VLOOKUP(B23,'Data entry sheet'!$E$2:$H$40,4,FALSE)</f>
        <v>404</v>
      </c>
      <c r="F23" s="5"/>
      <c r="G23" s="44"/>
      <c r="H23" s="5"/>
      <c r="I23" s="9" t="s">
        <v>1</v>
      </c>
      <c r="J23" s="2"/>
      <c r="K23" s="2"/>
      <c r="L23" s="3"/>
      <c r="M23" s="10" t="s">
        <v>8</v>
      </c>
      <c r="N23" s="143">
        <f>$E$49</f>
        <v>288</v>
      </c>
      <c r="O23" s="36"/>
      <c r="S23" t="str">
        <f t="shared" si="3"/>
        <v>1.12 - Segmental Paving - Lay only (Original Pavers) - &gt;50 m2 negotiation</v>
      </c>
    </row>
    <row r="24" spans="1:19" ht="13.5" thickBot="1" x14ac:dyDescent="0.25">
      <c r="A24" t="s">
        <v>204</v>
      </c>
      <c r="B24" s="134" t="s">
        <v>129</v>
      </c>
      <c r="C24" s="135" t="str">
        <f>VLOOKUP(B24,'Data entry sheet'!$E$2:$S$40,2,FALSE)</f>
        <v>Segmental Paving - Supply &amp; Lay paving including 30mm sand bedding and 75mm concrete base - 1 - 3 m2</v>
      </c>
      <c r="D24" s="127" t="str">
        <f>VLOOKUP(B24,'Data entry sheet'!$E$2:$J$40,6,FALSE)</f>
        <v>SEGPAV 1-3</v>
      </c>
      <c r="E24" s="128">
        <f>VLOOKUP(B24,'Data entry sheet'!$E$2:$H$40,4,FALSE)</f>
        <v>1081</v>
      </c>
      <c r="F24" s="5"/>
      <c r="G24" s="44"/>
      <c r="H24" s="5"/>
      <c r="I24" s="13"/>
      <c r="J24" s="13"/>
      <c r="K24" s="13"/>
      <c r="L24" s="14"/>
      <c r="M24" s="11" t="s">
        <v>9</v>
      </c>
      <c r="N24" s="30">
        <f>SUM(N22:N23)</f>
        <v>288</v>
      </c>
      <c r="O24" s="36"/>
      <c r="S24" t="str">
        <f t="shared" si="3"/>
        <v>1.13 - Segmental Paving - Supply &amp; Lay paving including 30mm sand bedding and 75mm concrete base - 1 - 3 m2</v>
      </c>
    </row>
    <row r="25" spans="1:19" x14ac:dyDescent="0.2">
      <c r="A25" t="s">
        <v>205</v>
      </c>
      <c r="B25" s="134" t="s">
        <v>130</v>
      </c>
      <c r="C25" s="135" t="str">
        <f>VLOOKUP(B25,'Data entry sheet'!$E$2:$S$40,2,FALSE)</f>
        <v>Segmental Paving - Supply &amp; Lay paving including 30mm sand bedding and 75mm concrete base - 3 - 10 m2</v>
      </c>
      <c r="D25" s="127" t="str">
        <f>VLOOKUP(B25,'Data entry sheet'!$E$2:$J$40,6,FALSE)</f>
        <v>SEGPAV 3-10</v>
      </c>
      <c r="E25" s="128">
        <f>VLOOKUP(B25,'Data entry sheet'!$E$2:$H$40,4,FALSE)</f>
        <v>661</v>
      </c>
      <c r="F25" s="5"/>
      <c r="G25" s="44"/>
      <c r="H25" s="39" t="s">
        <v>14</v>
      </c>
      <c r="I25" s="5"/>
      <c r="J25" s="5"/>
      <c r="K25" s="5"/>
      <c r="L25" s="5"/>
      <c r="M25" s="5"/>
      <c r="N25" s="5"/>
      <c r="O25" s="36"/>
      <c r="S25" t="str">
        <f t="shared" si="3"/>
        <v>1.14 - Segmental Paving - Supply &amp; Lay paving including 30mm sand bedding and 75mm concrete base - 3 - 10 m2</v>
      </c>
    </row>
    <row r="26" spans="1:19" x14ac:dyDescent="0.2">
      <c r="A26" t="s">
        <v>206</v>
      </c>
      <c r="B26" s="134" t="s">
        <v>131</v>
      </c>
      <c r="C26" s="135" t="str">
        <f>VLOOKUP(B26,'Data entry sheet'!$E$2:$S$40,2,FALSE)</f>
        <v>Segmental Paving - Supply &amp; Lay paving including 30mm sand bedding and 75mm concrete base - 10-50 m2</v>
      </c>
      <c r="D26" s="127" t="str">
        <f>VLOOKUP(B26,'Data entry sheet'!$E$2:$J$40,6,FALSE)</f>
        <v>SEGPAV 10-50</v>
      </c>
      <c r="E26" s="128">
        <f>VLOOKUP(B26,'Data entry sheet'!$E$2:$H$40,4,FALSE)</f>
        <v>531</v>
      </c>
      <c r="F26" s="5"/>
      <c r="G26" s="44"/>
      <c r="H26" s="15" t="s">
        <v>21</v>
      </c>
      <c r="I26" s="5"/>
      <c r="J26" s="5"/>
      <c r="K26" s="5"/>
      <c r="L26" s="5"/>
      <c r="M26" s="5"/>
      <c r="N26" s="5"/>
      <c r="O26" s="36"/>
      <c r="S26" t="str">
        <f t="shared" si="3"/>
        <v>1.15 - Segmental Paving - Supply &amp; Lay paving including 30mm sand bedding and 75mm concrete base - 10-50 m2</v>
      </c>
    </row>
    <row r="27" spans="1:19" ht="25.5" x14ac:dyDescent="0.2">
      <c r="A27" t="s">
        <v>207</v>
      </c>
      <c r="B27" s="134" t="s">
        <v>132</v>
      </c>
      <c r="C27" s="135" t="str">
        <f>VLOOKUP(B27,'Data entry sheet'!$E$2:$S$40,2,FALSE)</f>
        <v>Segmental Paving - Supply &amp; Lay paving including 30mm sand bedding and 75mm concrete base - &gt;50 m2 negotiation</v>
      </c>
      <c r="D27" s="127" t="str">
        <f>VLOOKUP(B27,'Data entry sheet'!$E$2:$J$40,6,FALSE)</f>
        <v>SEGPAV &gt;50</v>
      </c>
      <c r="E27" s="128">
        <f>VLOOKUP(B27,'Data entry sheet'!$E$2:$H$40,4,FALSE)</f>
        <v>499</v>
      </c>
      <c r="F27" s="5"/>
      <c r="G27" s="44"/>
      <c r="H27" s="39" t="s">
        <v>27</v>
      </c>
      <c r="I27" s="5"/>
      <c r="J27" s="5"/>
      <c r="K27" s="5"/>
      <c r="L27" s="5"/>
      <c r="M27" s="5"/>
      <c r="N27" s="5"/>
      <c r="O27" s="36"/>
      <c r="S27" t="str">
        <f t="shared" si="3"/>
        <v>1.16 - Segmental Paving - Supply &amp; Lay paving including 30mm sand bedding and 75mm concrete base - &gt;50 m2 negotiation</v>
      </c>
    </row>
    <row r="28" spans="1:19" ht="25.5" x14ac:dyDescent="0.2">
      <c r="A28" t="s">
        <v>208</v>
      </c>
      <c r="B28" s="134" t="s">
        <v>133</v>
      </c>
      <c r="C28" s="135" t="str">
        <f>VLOOKUP(B28,'Data entry sheet'!$E$2:$S$40,2,FALSE)</f>
        <v>The Corso and Manly CBD only. This fee is charged in addition to the standard "Segmental Paving - Lay Only" rate where specialised paving is required.</v>
      </c>
      <c r="D28" s="127" t="str">
        <f>VLOOKUP(B28,'Data entry sheet'!$E$2:$J$40,6,FALSE)</f>
        <v>PAVMANL</v>
      </c>
      <c r="E28" s="128">
        <f>VLOOKUP(B28,'Data entry sheet'!$E$2:$H$40,4,FALSE)</f>
        <v>232</v>
      </c>
      <c r="F28" s="5"/>
      <c r="G28" s="44"/>
      <c r="H28" s="15" t="s">
        <v>35</v>
      </c>
      <c r="I28" s="5"/>
      <c r="J28" s="5"/>
      <c r="K28" s="5"/>
      <c r="L28" s="5"/>
      <c r="M28" s="5"/>
      <c r="N28" s="5"/>
      <c r="O28" s="36"/>
      <c r="S28" t="str">
        <f t="shared" si="3"/>
        <v>1.17 - The Corso and Manly CBD only. This fee is charged in addition to the standard "Segmental Paving - Lay Only" rate where specialised paving is required.</v>
      </c>
    </row>
    <row r="29" spans="1:19" ht="25.5" x14ac:dyDescent="0.2">
      <c r="A29" t="s">
        <v>209</v>
      </c>
      <c r="B29" s="134" t="s">
        <v>134</v>
      </c>
      <c r="C29" s="135" t="str">
        <f>VLOOKUP(B29,'Data entry sheet'!$E$2:$S$40,2,FALSE)</f>
        <v>Commercial/CBD Pavers/Shopping Centres/restaurant precincts 
Charge in addition to the standard Segmental Paving - Lay Only rate</v>
      </c>
      <c r="D29" s="127" t="str">
        <f>VLOOKUP(B29,'Data entry sheet'!$E$2:$J$40,6,FALSE)</f>
        <v>PAVCBDL</v>
      </c>
      <c r="E29" s="128">
        <f>VLOOKUP(B29,'Data entry sheet'!$E$2:$H$40,4,FALSE)</f>
        <v>206</v>
      </c>
      <c r="F29" s="5"/>
      <c r="G29" s="44"/>
      <c r="H29" s="5"/>
      <c r="I29" s="5"/>
      <c r="J29" s="5"/>
      <c r="K29" s="5"/>
      <c r="L29" s="5"/>
      <c r="M29" s="5"/>
      <c r="N29" s="5"/>
      <c r="O29" s="36"/>
      <c r="S29" t="str">
        <f t="shared" si="3"/>
        <v>1.18 - Commercial/CBD Pavers/Shopping Centres/restaurant precincts 
Charge in addition to the standard Segmental Paving - Lay Only rate</v>
      </c>
    </row>
    <row r="30" spans="1:19" ht="13.5" thickBot="1" x14ac:dyDescent="0.25">
      <c r="A30" t="s">
        <v>210</v>
      </c>
      <c r="B30" s="134" t="s">
        <v>135</v>
      </c>
      <c r="C30" s="135" t="str">
        <f>VLOOKUP(B30,'Data entry sheet'!$E$2:$S$40,2,FALSE)</f>
        <v>Formed or grassed area per sqm</v>
      </c>
      <c r="D30" s="127" t="str">
        <f>VLOOKUP(B30,'Data entry sheet'!$E$2:$J$40,6,FALSE)</f>
        <v>GRASS</v>
      </c>
      <c r="E30" s="128">
        <f>VLOOKUP(B30,'Data entry sheet'!$E$2:$H$40,4,FALSE)</f>
        <v>173.4</v>
      </c>
      <c r="F30" s="5"/>
      <c r="G30" s="45"/>
      <c r="H30" s="41"/>
      <c r="I30" s="41"/>
      <c r="J30" s="41"/>
      <c r="K30" s="41"/>
      <c r="L30" s="41"/>
      <c r="M30" s="41"/>
      <c r="N30" s="41"/>
      <c r="O30" s="43"/>
      <c r="S30" t="str">
        <f t="shared" si="3"/>
        <v>1.19 - Formed or grassed area per sqm</v>
      </c>
    </row>
    <row r="31" spans="1:19" x14ac:dyDescent="0.2">
      <c r="A31" t="s">
        <v>211</v>
      </c>
      <c r="B31" s="134" t="s">
        <v>136</v>
      </c>
      <c r="C31" s="136" t="str">
        <f>VLOOKUP(B31,'Data entry sheet'!$E$2:$S$40,2,FALSE)</f>
        <v>Restoration Charges - Kerb and Gutter</v>
      </c>
      <c r="D31" s="127"/>
      <c r="E31" s="128"/>
      <c r="F31" s="5"/>
      <c r="G31" s="72"/>
      <c r="H31" s="5"/>
      <c r="I31" s="5"/>
      <c r="J31" s="5"/>
      <c r="K31" s="5"/>
      <c r="L31" s="5"/>
      <c r="M31" s="5"/>
      <c r="N31" s="5"/>
      <c r="O31" s="36"/>
      <c r="S31" t="str">
        <f t="shared" si="3"/>
        <v>2.0 - Restoration Charges - Kerb and Gutter</v>
      </c>
    </row>
    <row r="32" spans="1:19" x14ac:dyDescent="0.2">
      <c r="A32" t="s">
        <v>212</v>
      </c>
      <c r="B32" s="134" t="s">
        <v>137</v>
      </c>
      <c r="C32" s="135" t="str">
        <f>VLOOKUP(B32,'Data entry sheet'!$E$2:$S$40,2,FALSE)</f>
        <v>b)  Kerb and Gutter - 1-3 l/m (Minimum 1 linear metre)</v>
      </c>
      <c r="D32" s="127" t="str">
        <f>VLOOKUP(B32,'Data entry sheet'!$E$2:$J$40,6,FALSE)</f>
        <v>KANDG 1-3</v>
      </c>
      <c r="E32" s="128">
        <f>VLOOKUP(B32,'Data entry sheet'!$E$2:$H$40,4,FALSE)</f>
        <v>596</v>
      </c>
      <c r="F32" s="5"/>
      <c r="G32" s="44"/>
      <c r="H32" s="5"/>
      <c r="I32" s="5"/>
      <c r="J32" s="5"/>
      <c r="K32" s="5"/>
      <c r="L32" s="5"/>
      <c r="M32" s="5"/>
      <c r="N32" s="5"/>
      <c r="O32" s="36"/>
      <c r="S32" t="str">
        <f t="shared" si="3"/>
        <v>2.1 - b)  Kerb and Gutter - 1-3 l/m (Minimum 1 linear metre)</v>
      </c>
    </row>
    <row r="33" spans="1:19" x14ac:dyDescent="0.2">
      <c r="A33" t="s">
        <v>213</v>
      </c>
      <c r="B33" s="134" t="s">
        <v>138</v>
      </c>
      <c r="C33" s="135" t="str">
        <f>VLOOKUP(B33,'Data entry sheet'!$E$2:$S$40,2,FALSE)</f>
        <v>c)  Kerb and gutter - 3-10 l/m</v>
      </c>
      <c r="D33" s="127" t="str">
        <f>VLOOKUP(B33,'Data entry sheet'!$E$2:$J$40,6,FALSE)</f>
        <v>KANDG 3-10</v>
      </c>
      <c r="E33" s="128">
        <f>VLOOKUP(B33,'Data entry sheet'!$E$2:$H$40,4,FALSE)</f>
        <v>533</v>
      </c>
      <c r="F33" s="5"/>
      <c r="G33" s="44"/>
      <c r="H33" s="5"/>
      <c r="I33" s="5"/>
      <c r="J33" s="5"/>
      <c r="K33" s="5"/>
      <c r="L33" s="5"/>
      <c r="M33" s="5"/>
      <c r="N33" s="5"/>
      <c r="O33" s="36"/>
      <c r="S33" t="str">
        <f t="shared" si="3"/>
        <v>2.2 - c)  Kerb and gutter - 3-10 l/m</v>
      </c>
    </row>
    <row r="34" spans="1:19" x14ac:dyDescent="0.2">
      <c r="A34" t="s">
        <v>214</v>
      </c>
      <c r="B34" s="134" t="s">
        <v>139</v>
      </c>
      <c r="C34" s="135" t="str">
        <f>VLOOKUP(B34,'Data entry sheet'!$E$2:$S$40,2,FALSE)</f>
        <v>d)  Kerb and Gutter - 10-50l/m</v>
      </c>
      <c r="D34" s="127" t="str">
        <f>VLOOKUP(B34,'Data entry sheet'!$E$2:$J$40,6,FALSE)</f>
        <v>KANDG 10-50</v>
      </c>
      <c r="E34" s="128">
        <f>VLOOKUP(B34,'Data entry sheet'!$E$2:$H$40,4,FALSE)</f>
        <v>505.8</v>
      </c>
      <c r="F34" s="5"/>
      <c r="G34" s="44"/>
      <c r="H34" s="5"/>
      <c r="I34" s="5"/>
      <c r="J34" s="5"/>
      <c r="K34" s="5"/>
      <c r="L34" s="5"/>
      <c r="M34" s="5"/>
      <c r="N34" s="5"/>
      <c r="O34" s="36"/>
      <c r="S34" t="str">
        <f t="shared" si="3"/>
        <v>2.3 - d)  Kerb and Gutter - 10-50l/m</v>
      </c>
    </row>
    <row r="35" spans="1:19" x14ac:dyDescent="0.2">
      <c r="A35" t="s">
        <v>215</v>
      </c>
      <c r="B35" s="134" t="s">
        <v>140</v>
      </c>
      <c r="C35" s="135" t="str">
        <f>VLOOKUP(B35,'Data entry sheet'!$E$2:$S$40,2,FALSE)</f>
        <v>e)  Kerb and gutter &gt; 50 l/m or negotiation (cost plus 10%)</v>
      </c>
      <c r="D35" s="127" t="str">
        <f>VLOOKUP(B35,'Data entry sheet'!$E$2:$J$40,6,FALSE)</f>
        <v>KANDG &gt;50</v>
      </c>
      <c r="E35" s="128">
        <f>VLOOKUP(B35,'Data entry sheet'!$E$2:$H$40,4,FALSE)</f>
        <v>460</v>
      </c>
      <c r="F35" s="5"/>
      <c r="G35" s="44"/>
      <c r="H35" s="5"/>
      <c r="I35" s="5"/>
      <c r="J35" s="5"/>
      <c r="K35" s="5"/>
      <c r="L35" s="5"/>
      <c r="M35" s="5"/>
      <c r="N35" s="5"/>
      <c r="O35" s="36"/>
      <c r="S35" t="str">
        <f t="shared" si="3"/>
        <v>2.4 - e)  Kerb and gutter &gt; 50 l/m or negotiation (cost plus 10%)</v>
      </c>
    </row>
    <row r="36" spans="1:19" x14ac:dyDescent="0.2">
      <c r="A36" t="s">
        <v>216</v>
      </c>
      <c r="B36" s="134" t="s">
        <v>141</v>
      </c>
      <c r="C36" s="135" t="str">
        <f>VLOOKUP(B36,'Data entry sheet'!$E$2:$S$40,2,FALSE)</f>
        <v>Drainage pit lintels (including 1.8m-3.6m)</v>
      </c>
      <c r="D36" s="127" t="str">
        <f>VLOOKUP(B36,'Data entry sheet'!$E$2:$J$40,6,FALSE)</f>
        <v>DRAIN</v>
      </c>
      <c r="E36" s="128" t="str">
        <f>VLOOKUP(B36,'Data entry sheet'!$E$2:$H$40,4,FALSE)</f>
        <v>Cost plus 10%</v>
      </c>
      <c r="F36" s="5"/>
      <c r="G36" s="44"/>
      <c r="H36" s="5"/>
      <c r="I36" s="5"/>
      <c r="J36" s="5"/>
      <c r="K36" s="5"/>
      <c r="L36" s="5"/>
      <c r="M36" s="5"/>
      <c r="N36" s="5"/>
      <c r="O36" s="36"/>
      <c r="S36" t="str">
        <f t="shared" si="3"/>
        <v>2.5 - Drainage pit lintels (including 1.8m-3.6m)</v>
      </c>
    </row>
    <row r="37" spans="1:19" x14ac:dyDescent="0.2">
      <c r="A37" t="s">
        <v>217</v>
      </c>
      <c r="B37" s="134" t="s">
        <v>142</v>
      </c>
      <c r="C37" s="136" t="str">
        <f>VLOOKUP(B37,'Data entry sheet'!$E$2:$S$40,2,FALSE)</f>
        <v>Restoration Charges - Saw Cutting</v>
      </c>
      <c r="D37" s="127"/>
      <c r="E37" s="128"/>
      <c r="F37" s="62">
        <v>334</v>
      </c>
      <c r="G37" s="44"/>
      <c r="H37" s="5"/>
      <c r="I37" s="5"/>
      <c r="J37" s="5"/>
      <c r="K37" s="5"/>
      <c r="L37" s="5"/>
      <c r="M37" s="5"/>
      <c r="N37" s="5"/>
      <c r="O37" s="36"/>
      <c r="S37" t="str">
        <f t="shared" si="3"/>
        <v>3.1 - Restoration Charges - Saw Cutting</v>
      </c>
    </row>
    <row r="38" spans="1:19" x14ac:dyDescent="0.2">
      <c r="A38" t="s">
        <v>218</v>
      </c>
      <c r="B38" s="134" t="s">
        <v>143</v>
      </c>
      <c r="C38" s="135" t="str">
        <f>VLOOKUP(B38,'Data entry sheet'!$E$2:$S$40,2,FALSE)</f>
        <v>Saw cutting</v>
      </c>
      <c r="D38" s="127" t="str">
        <f>VLOOKUP(B38,'Data entry sheet'!$E$2:$J$40,6,FALSE)</f>
        <v>SAWCUT</v>
      </c>
      <c r="E38" s="128">
        <f>VLOOKUP(B38,'Data entry sheet'!$E$2:$H$40,4,FALSE)</f>
        <v>39.1</v>
      </c>
      <c r="F38" s="62">
        <v>326</v>
      </c>
      <c r="G38" s="140" t="s">
        <v>28</v>
      </c>
      <c r="H38" s="62"/>
      <c r="I38" s="5"/>
      <c r="J38" s="5"/>
      <c r="K38" s="5"/>
      <c r="L38" s="5"/>
      <c r="M38" s="5"/>
      <c r="N38" s="5"/>
      <c r="O38" s="36"/>
      <c r="S38" t="str">
        <f t="shared" si="3"/>
        <v>3.3 - Saw cutting</v>
      </c>
    </row>
    <row r="39" spans="1:19" x14ac:dyDescent="0.2">
      <c r="A39" t="s">
        <v>219</v>
      </c>
      <c r="B39" s="134" t="s">
        <v>190</v>
      </c>
      <c r="C39" s="136" t="str">
        <f>VLOOKUP(B39,'Data entry sheet'!$E$2:$S$40,2,FALSE)</f>
        <v>Restoration Charges - Roads</v>
      </c>
      <c r="D39" s="127">
        <f>VLOOKUP(B39,'Data entry sheet'!$E$2:$J$40,6,FALSE)</f>
        <v>0</v>
      </c>
      <c r="E39" s="128">
        <f>VLOOKUP(B39,'Data entry sheet'!$E$2:$H$40,4,FALSE)</f>
        <v>0</v>
      </c>
      <c r="F39" s="62">
        <v>423</v>
      </c>
      <c r="G39" s="140" t="s">
        <v>28</v>
      </c>
      <c r="H39" s="62"/>
      <c r="I39" s="5"/>
      <c r="J39" s="5"/>
      <c r="K39" s="5"/>
      <c r="L39" s="5"/>
      <c r="M39" s="5"/>
      <c r="N39" s="5"/>
      <c r="O39" s="36"/>
      <c r="S39" t="str">
        <f t="shared" si="3"/>
        <v>4.0 - Restoration Charges - Roads</v>
      </c>
    </row>
    <row r="40" spans="1:19" x14ac:dyDescent="0.2">
      <c r="A40" t="s">
        <v>220</v>
      </c>
      <c r="B40" s="134" t="s">
        <v>144</v>
      </c>
      <c r="C40" s="135" t="str">
        <f>VLOOKUP(B40,'Data entry sheet'!$E$2:$S$40,2,FALSE)</f>
        <v>Hot mix asphaltic concrete on fine crushed rock (50mm min AC DGB) - 1 - 5 per sq. m</v>
      </c>
      <c r="D40" s="127" t="str">
        <f>VLOOKUP(B40,'Data entry sheet'!$E$2:$J$40,6,FALSE)</f>
        <v>ASH 1-5</v>
      </c>
      <c r="E40" s="128">
        <f>VLOOKUP(B40,'Data entry sheet'!$E$2:$H$40,4,FALSE)</f>
        <v>452</v>
      </c>
      <c r="F40" s="62">
        <v>334</v>
      </c>
      <c r="G40" s="140" t="s">
        <v>28</v>
      </c>
      <c r="H40" s="62"/>
      <c r="I40" s="5"/>
      <c r="J40" s="5"/>
      <c r="K40" s="5"/>
      <c r="L40" s="5"/>
      <c r="M40" s="5"/>
      <c r="N40" s="5"/>
      <c r="O40" s="36"/>
      <c r="S40" t="str">
        <f t="shared" si="3"/>
        <v>4.1 - Hot mix asphaltic concrete on fine crushed rock (50mm min AC DGB) - 1 - 5 per sq. m</v>
      </c>
    </row>
    <row r="41" spans="1:19" ht="13.5" thickBot="1" x14ac:dyDescent="0.25">
      <c r="A41" t="s">
        <v>221</v>
      </c>
      <c r="B41" s="134" t="s">
        <v>145</v>
      </c>
      <c r="C41" s="135" t="str">
        <f>VLOOKUP(B41,'Data entry sheet'!$E$2:$S$40,2,FALSE)</f>
        <v>Hot mix asphaltic concrete on fine crushed rock (50mm min AC DGB) - 5 - 25 per sq. m</v>
      </c>
      <c r="D41" s="127" t="str">
        <f>VLOOKUP(B41,'Data entry sheet'!$E$2:$J$40,6,FALSE)</f>
        <v>ASH 5-25</v>
      </c>
      <c r="E41" s="128">
        <f>VLOOKUP(B41,'Data entry sheet'!$E$2:$H$40,4,FALSE)</f>
        <v>299</v>
      </c>
      <c r="F41" s="62">
        <v>239</v>
      </c>
      <c r="G41" s="140" t="s">
        <v>28</v>
      </c>
      <c r="H41" s="62"/>
      <c r="I41" s="5"/>
      <c r="J41" s="5"/>
      <c r="K41" s="5"/>
      <c r="L41" s="69"/>
      <c r="M41" s="67"/>
      <c r="N41" s="67"/>
      <c r="O41" s="68"/>
      <c r="S41" t="str">
        <f t="shared" si="3"/>
        <v>4.2 - Hot mix asphaltic concrete on fine crushed rock (50mm min AC DGB) - 5 - 25 per sq. m</v>
      </c>
    </row>
    <row r="42" spans="1:19" ht="13.5" thickBot="1" x14ac:dyDescent="0.25">
      <c r="A42" t="s">
        <v>222</v>
      </c>
      <c r="B42" s="134" t="s">
        <v>146</v>
      </c>
      <c r="C42" s="135" t="str">
        <f>VLOOKUP(B42,'Data entry sheet'!$E$2:$S$40,2,FALSE)</f>
        <v>Hot mix asphaltic concrete on fine crushed rock (50mm min AC DGB) - 25 - 50 per sqm</v>
      </c>
      <c r="D42" s="127" t="str">
        <f>VLOOKUP(B42,'Data entry sheet'!$E$2:$J$40,6,FALSE)</f>
        <v>ASH 25-50</v>
      </c>
      <c r="E42" s="128">
        <f>VLOOKUP(B42,'Data entry sheet'!$E$2:$H$40,4,FALSE)</f>
        <v>232</v>
      </c>
      <c r="F42" s="5"/>
      <c r="G42" s="140" t="s">
        <v>28</v>
      </c>
      <c r="H42" s="62"/>
      <c r="I42" s="5"/>
      <c r="J42" s="84" t="s">
        <v>30</v>
      </c>
      <c r="K42" s="76"/>
      <c r="L42" s="76"/>
      <c r="M42" s="76"/>
      <c r="N42" s="76"/>
      <c r="O42" s="77"/>
      <c r="S42" t="str">
        <f t="shared" si="3"/>
        <v>4.3 - Hot mix asphaltic concrete on fine crushed rock (50mm min AC DGB) - 25 - 50 per sqm</v>
      </c>
    </row>
    <row r="43" spans="1:19" ht="13.5" thickBot="1" x14ac:dyDescent="0.25">
      <c r="A43" t="s">
        <v>223</v>
      </c>
      <c r="B43" s="134" t="s">
        <v>147</v>
      </c>
      <c r="C43" s="135" t="str">
        <f>VLOOKUP(B43,'Data entry sheet'!$E$2:$S$40,2,FALSE)</f>
        <v>Hot mix asphaltic concrete on fine crushed rock (50mm min AC DGB) - 50 - 150 per sqm</v>
      </c>
      <c r="D43" s="127" t="str">
        <f>VLOOKUP(B43,'Data entry sheet'!$E$2:$J$40,6,FALSE)</f>
        <v>ASH 50-150</v>
      </c>
      <c r="E43" s="128">
        <f>VLOOKUP(B43,'Data entry sheet'!$E$2:$H$40,4,FALSE)</f>
        <v>179</v>
      </c>
      <c r="F43" s="5"/>
      <c r="G43" s="44"/>
      <c r="H43" s="5"/>
      <c r="I43" s="5"/>
      <c r="J43" s="84" t="s">
        <v>32</v>
      </c>
      <c r="K43" s="76"/>
      <c r="L43" s="76"/>
      <c r="M43" s="76"/>
      <c r="N43" s="76"/>
      <c r="O43" s="77"/>
      <c r="S43" t="str">
        <f t="shared" si="3"/>
        <v>4.4 - Hot mix asphaltic concrete on fine crushed rock (50mm min AC DGB) - 50 - 150 per sqm</v>
      </c>
    </row>
    <row r="44" spans="1:19" ht="13.5" thickBot="1" x14ac:dyDescent="0.25">
      <c r="A44" t="s">
        <v>224</v>
      </c>
      <c r="B44" s="134" t="s">
        <v>148</v>
      </c>
      <c r="C44" s="135" t="str">
        <f>VLOOKUP(B44,'Data entry sheet'!$E$2:$S$40,2,FALSE)</f>
        <v>Hot mix asphaltic concrete on fine crushed rock (50mm min AC DGB) - &gt; 150 (or neg at cost plus 10%) per sqm</v>
      </c>
      <c r="D44" s="127" t="str">
        <f>VLOOKUP(B44,'Data entry sheet'!$E$2:$J$40,6,FALSE)</f>
        <v>ASH &lt;150</v>
      </c>
      <c r="E44" s="128">
        <f>VLOOKUP(B44,'Data entry sheet'!$E$2:$H$40,4,FALSE)</f>
        <v>142</v>
      </c>
      <c r="F44" s="5"/>
      <c r="G44" s="44"/>
      <c r="H44" s="5"/>
      <c r="I44" s="5"/>
      <c r="J44" s="86">
        <v>43646</v>
      </c>
      <c r="K44" s="144" t="s">
        <v>240</v>
      </c>
      <c r="L44" s="87"/>
      <c r="M44" s="87"/>
      <c r="N44" s="87"/>
      <c r="O44" s="88"/>
      <c r="S44" t="str">
        <f t="shared" si="3"/>
        <v>4.5 - Hot mix asphaltic concrete on fine crushed rock (50mm min AC DGB) - &gt; 150 (or neg at cost plus 10%) per sqm</v>
      </c>
    </row>
    <row r="45" spans="1:19" ht="13.5" thickBot="1" x14ac:dyDescent="0.25">
      <c r="A45" t="s">
        <v>225</v>
      </c>
      <c r="B45" s="134" t="s">
        <v>149</v>
      </c>
      <c r="C45" s="135" t="str">
        <f>VLOOKUP(B45,'Data entry sheet'!$E$2:$S$40,2,FALSE)</f>
        <v>Line marking</v>
      </c>
      <c r="D45" s="127" t="str">
        <f>VLOOKUP(B45,'Data entry sheet'!$E$2:$J$40,6,FALSE)</f>
        <v>LINEMARK</v>
      </c>
      <c r="E45" s="128" t="str">
        <f>VLOOKUP(B45,'Data entry sheet'!$E$2:$H$40,4,FALSE)</f>
        <v>Cost plus 10%</v>
      </c>
      <c r="F45" s="5"/>
      <c r="G45" s="44"/>
      <c r="H45" s="5"/>
      <c r="I45" s="5"/>
      <c r="J45" s="89">
        <v>44102</v>
      </c>
      <c r="K45" s="144" t="s">
        <v>243</v>
      </c>
      <c r="L45" s="90"/>
      <c r="M45" s="90"/>
      <c r="N45" s="90"/>
      <c r="O45" s="91"/>
      <c r="S45" t="str">
        <f t="shared" si="3"/>
        <v>4.6 - Line marking</v>
      </c>
    </row>
    <row r="46" spans="1:19" x14ac:dyDescent="0.2">
      <c r="A46" t="s">
        <v>226</v>
      </c>
      <c r="B46" s="134" t="s">
        <v>150</v>
      </c>
      <c r="C46" s="135" t="str">
        <f>VLOOKUP(B46,'Data entry sheet'!$E$2:$S$40,2,FALSE)</f>
        <v>Traffic control - additional charges as determined by Council</v>
      </c>
      <c r="D46" s="127" t="str">
        <f>VLOOKUP(B46,'Data entry sheet'!$E$2:$J$40,6,FALSE)</f>
        <v>TRAFCONT</v>
      </c>
      <c r="E46" s="128" t="str">
        <f>VLOOKUP(B46,'Data entry sheet'!$E$2:$H$40,4,FALSE)</f>
        <v>Cost plus 10%</v>
      </c>
      <c r="G46" s="44"/>
      <c r="H46" s="5"/>
      <c r="I46" s="40"/>
      <c r="J46" s="89"/>
      <c r="K46" s="90"/>
      <c r="L46" s="90"/>
      <c r="M46" s="90"/>
      <c r="N46" s="90"/>
      <c r="O46" s="91"/>
      <c r="S46" t="str">
        <f t="shared" si="3"/>
        <v>4.7 - Traffic control - additional charges as determined by Council</v>
      </c>
    </row>
    <row r="47" spans="1:19" x14ac:dyDescent="0.2">
      <c r="A47" t="s">
        <v>227</v>
      </c>
      <c r="B47" s="134" t="s">
        <v>151</v>
      </c>
      <c r="C47" s="135" t="str">
        <f>VLOOKUP(B47,'Data entry sheet'!$E$2:$S$40,2,FALSE)</f>
        <v>Unsealed shoulders per sqm</v>
      </c>
      <c r="D47" s="127"/>
      <c r="E47" s="128" t="str">
        <f>VLOOKUP(B47,'Data entry sheet'!$E$2:$H$40,4,FALSE)</f>
        <v>Cost plus 10%</v>
      </c>
      <c r="G47" s="44"/>
      <c r="H47" s="5"/>
      <c r="I47" s="40"/>
      <c r="J47" s="89"/>
      <c r="K47" s="90"/>
      <c r="L47" s="90"/>
      <c r="M47" s="90"/>
      <c r="N47" s="90"/>
      <c r="O47" s="91"/>
      <c r="S47" t="str">
        <f t="shared" si="3"/>
        <v>4.8 - Unsealed shoulders per sqm</v>
      </c>
    </row>
    <row r="48" spans="1:19" x14ac:dyDescent="0.2">
      <c r="A48" t="s">
        <v>228</v>
      </c>
      <c r="B48" s="134" t="s">
        <v>152</v>
      </c>
      <c r="C48" s="136" t="str">
        <f>VLOOKUP(B48,'Data entry sheet'!$E$2:$S$40,2,FALSE)</f>
        <v>Road Openings - Permit Fees</v>
      </c>
      <c r="D48" s="127">
        <f>VLOOKUP(B48,'Data entry sheet'!$E$2:$J$40,6,FALSE)</f>
        <v>0</v>
      </c>
      <c r="E48" s="128">
        <f>VLOOKUP(B48,'Data entry sheet'!$E$2:$H$40,4,FALSE)</f>
        <v>0</v>
      </c>
      <c r="G48" s="44"/>
      <c r="H48" s="5"/>
      <c r="I48" s="5"/>
      <c r="J48" s="89"/>
      <c r="K48" s="90"/>
      <c r="L48" s="90"/>
      <c r="M48" s="90"/>
      <c r="N48" s="90"/>
      <c r="O48" s="91"/>
      <c r="S48" t="str">
        <f t="shared" si="3"/>
        <v>5.1 - Road Openings - Permit Fees</v>
      </c>
    </row>
    <row r="49" spans="1:19" ht="13.5" thickBot="1" x14ac:dyDescent="0.25">
      <c r="A49" t="s">
        <v>229</v>
      </c>
      <c r="B49" s="137" t="s">
        <v>153</v>
      </c>
      <c r="C49" s="138" t="str">
        <f>VLOOKUP(B49,'Data entry sheet'!$E$2:$S$40,2,FALSE)</f>
        <v>Road Opening Permit Fee (Utility Authorities excepted) in addition to required restoration fees</v>
      </c>
      <c r="D49" s="139" t="str">
        <f>VLOOKUP(B49,'Data entry sheet'!$E$2:$J$40,6,FALSE)</f>
        <v>PERMIT</v>
      </c>
      <c r="E49" s="128">
        <f>VLOOKUP(B49,'Data entry sheet'!$E$2:$H$40,4,FALSE)</f>
        <v>288</v>
      </c>
      <c r="G49" s="45"/>
      <c r="H49" s="41"/>
      <c r="I49" s="42"/>
      <c r="J49" s="93"/>
      <c r="K49" s="41"/>
      <c r="L49" s="41"/>
      <c r="M49" s="41"/>
      <c r="N49" s="41"/>
      <c r="O49" s="94"/>
      <c r="S49" t="str">
        <f t="shared" si="3"/>
        <v>5.2 - Road Opening Permit Fee (Utility Authorities excepted) in addition to required restoration fees</v>
      </c>
    </row>
  </sheetData>
  <sheetProtection password="D217" sheet="1" objects="1" scenarios="1"/>
  <mergeCells count="2">
    <mergeCell ref="J10:L10"/>
    <mergeCell ref="H7:N7"/>
  </mergeCells>
  <phoneticPr fontId="3" type="noConversion"/>
  <dataValidations count="11">
    <dataValidation type="list" allowBlank="1" showInputMessage="1" showErrorMessage="1" sqref="I21" xr:uid="{00000000-0002-0000-0000-000000000000}">
      <formula1>$C$38</formula1>
    </dataValidation>
    <dataValidation type="list" allowBlank="1" showInputMessage="1" showErrorMessage="1" sqref="I16" xr:uid="{00000000-0002-0000-0000-000001000000}">
      <formula1>$C$30</formula1>
    </dataValidation>
    <dataValidation type="list" allowBlank="1" showInputMessage="1" showErrorMessage="1" sqref="I15" xr:uid="{00000000-0002-0000-0000-000002000000}">
      <formula1>$C$16:$C$19</formula1>
    </dataValidation>
    <dataValidation type="list" allowBlank="1" showInputMessage="1" showErrorMessage="1" sqref="I11" xr:uid="{00000000-0002-0000-0000-000003000000}">
      <formula1>$C$12:$C$15</formula1>
    </dataValidation>
    <dataValidation type="list" allowBlank="1" showInputMessage="1" showErrorMessage="1" sqref="I12:I13" xr:uid="{00000000-0002-0000-0000-000004000000}">
      <formula1>$C$20:$C$29</formula1>
    </dataValidation>
    <dataValidation type="list" allowBlank="1" showInputMessage="1" showErrorMessage="1" sqref="I14" xr:uid="{00000000-0002-0000-0000-000005000000}">
      <formula1>$C$40:$C$44</formula1>
    </dataValidation>
    <dataValidation type="list" allowBlank="1" showInputMessage="1" showErrorMessage="1" sqref="I29" xr:uid="{00000000-0002-0000-0000-000006000000}">
      <formula1>$S$11:$S$17</formula1>
    </dataValidation>
    <dataValidation type="list" allowBlank="1" showInputMessage="1" showErrorMessage="1" sqref="I17" xr:uid="{00000000-0002-0000-0000-000007000000}">
      <formula1>$C$32:$C$36</formula1>
    </dataValidation>
    <dataValidation type="list" allowBlank="1" showInputMessage="1" showErrorMessage="1" sqref="I19" xr:uid="{00000000-0002-0000-0000-000008000000}">
      <formula1>$C$45</formula1>
    </dataValidation>
    <dataValidation type="list" allowBlank="1" showInputMessage="1" showErrorMessage="1" sqref="I20" xr:uid="{00000000-0002-0000-0000-000009000000}">
      <formula1>$C$46</formula1>
    </dataValidation>
    <dataValidation type="list" allowBlank="1" showInputMessage="1" showErrorMessage="1" sqref="I18" xr:uid="{00000000-0002-0000-0000-00000A000000}">
      <formula1>$C$36</formula1>
    </dataValidation>
  </dataValidations>
  <pageMargins left="0.44" right="0.27" top="1" bottom="1" header="0.5" footer="0.5"/>
  <pageSetup paperSize="8" scale="66" orientation="landscape" r:id="rId1"/>
  <headerFooter alignWithMargins="0"/>
  <drawing r:id="rId2"/>
  <legacyDrawing r:id="rId3"/>
  <controls>
    <mc:AlternateContent xmlns:mc="http://schemas.openxmlformats.org/markup-compatibility/2006">
      <mc:Choice Requires="x14">
        <control shapeId="2063" r:id="rId4" name="CommandButton1">
          <controlPr defaultSize="0" print="0" autoLine="0" r:id="rId5">
            <anchor moveWithCells="1">
              <from>
                <xdr:col>11</xdr:col>
                <xdr:colOff>581025</xdr:colOff>
                <xdr:row>27</xdr:row>
                <xdr:rowOff>57150</xdr:rowOff>
              </from>
              <to>
                <xdr:col>14</xdr:col>
                <xdr:colOff>57150</xdr:colOff>
                <xdr:row>28</xdr:row>
                <xdr:rowOff>247650</xdr:rowOff>
              </to>
            </anchor>
          </controlPr>
        </control>
      </mc:Choice>
      <mc:Fallback>
        <control shapeId="2063" r:id="rId4" name="CommandButton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46"/>
  <sheetViews>
    <sheetView zoomScale="70" zoomScaleNormal="70" workbookViewId="0">
      <selection activeCell="H37" sqref="H37"/>
    </sheetView>
  </sheetViews>
  <sheetFormatPr defaultRowHeight="12.75" x14ac:dyDescent="0.2"/>
  <cols>
    <col min="2" max="2" width="44.7109375" customWidth="1"/>
    <col min="3" max="3" width="8.7109375" customWidth="1"/>
    <col min="4" max="4" width="14.7109375" customWidth="1"/>
    <col min="5" max="5" width="6.42578125" customWidth="1"/>
    <col min="6" max="6" width="126.140625" customWidth="1"/>
    <col min="7" max="7" width="18.140625" customWidth="1"/>
    <col min="8" max="8" width="26.42578125" customWidth="1"/>
    <col min="9" max="9" width="14.28515625" customWidth="1"/>
    <col min="10" max="10" width="33" customWidth="1"/>
    <col min="11" max="12" width="18.85546875" customWidth="1"/>
    <col min="13" max="14" width="9.140625" customWidth="1"/>
    <col min="15" max="15" width="18.85546875" customWidth="1"/>
    <col min="16" max="16" width="9.140625" customWidth="1"/>
    <col min="17" max="17" width="100.28515625" customWidth="1"/>
    <col min="18" max="18" width="9.140625" customWidth="1"/>
  </cols>
  <sheetData>
    <row r="1" spans="2:18" x14ac:dyDescent="0.2">
      <c r="H1" s="148" t="s">
        <v>238</v>
      </c>
    </row>
    <row r="2" spans="2:18" ht="15.75" x14ac:dyDescent="0.25">
      <c r="B2" t="s">
        <v>66</v>
      </c>
      <c r="C2" s="97">
        <v>1</v>
      </c>
      <c r="D2" s="102">
        <v>0</v>
      </c>
      <c r="E2" s="96" t="str">
        <f t="shared" ref="E2:E40" si="0">CONCATENATE(C2,".",D2)</f>
        <v>1.0</v>
      </c>
      <c r="F2" s="116" t="s">
        <v>66</v>
      </c>
      <c r="G2" s="115"/>
      <c r="H2" s="149"/>
      <c r="I2" s="115"/>
      <c r="N2">
        <v>82</v>
      </c>
    </row>
    <row r="3" spans="2:18" x14ac:dyDescent="0.2">
      <c r="B3" s="97" t="s">
        <v>66</v>
      </c>
      <c r="C3" s="97">
        <v>1</v>
      </c>
      <c r="D3" s="102">
        <v>1</v>
      </c>
      <c r="E3" s="96" t="str">
        <f t="shared" si="0"/>
        <v>1.1</v>
      </c>
      <c r="F3" s="103" t="s">
        <v>69</v>
      </c>
      <c r="G3" s="107" t="s">
        <v>70</v>
      </c>
      <c r="H3" s="150">
        <v>539.20000000000005</v>
      </c>
      <c r="I3" s="111" t="s">
        <v>64</v>
      </c>
      <c r="J3" s="59" t="s">
        <v>184</v>
      </c>
      <c r="K3" t="str">
        <f t="shared" ref="K3:K29" si="1">CONCATENATE(E3," - ",F3)</f>
        <v>1.1 - Cement concrete footpath - 1-3 sqm (1.5 sqm min.)</v>
      </c>
      <c r="M3" s="101">
        <v>660</v>
      </c>
      <c r="O3">
        <v>2718</v>
      </c>
      <c r="P3" s="101" t="s">
        <v>65</v>
      </c>
      <c r="Q3" t="s">
        <v>69</v>
      </c>
      <c r="R3" t="s">
        <v>70</v>
      </c>
    </row>
    <row r="4" spans="2:18" x14ac:dyDescent="0.2">
      <c r="B4" s="97" t="s">
        <v>66</v>
      </c>
      <c r="C4" s="97">
        <v>1</v>
      </c>
      <c r="D4" s="102">
        <v>2</v>
      </c>
      <c r="E4" s="96" t="str">
        <f t="shared" si="0"/>
        <v>1.2</v>
      </c>
      <c r="F4" s="105" t="s">
        <v>71</v>
      </c>
      <c r="G4" s="109" t="s">
        <v>70</v>
      </c>
      <c r="H4" s="150">
        <v>376.2</v>
      </c>
      <c r="I4" s="113" t="s">
        <v>64</v>
      </c>
      <c r="J4" s="59" t="s">
        <v>163</v>
      </c>
      <c r="K4" t="str">
        <f t="shared" si="1"/>
        <v>1.2 - Cement concrete footpath - 3-10 sqm</v>
      </c>
      <c r="M4" s="101">
        <v>410</v>
      </c>
      <c r="O4">
        <v>2719</v>
      </c>
      <c r="P4" s="101" t="s">
        <v>65</v>
      </c>
      <c r="Q4" t="s">
        <v>71</v>
      </c>
      <c r="R4" t="s">
        <v>70</v>
      </c>
    </row>
    <row r="5" spans="2:18" x14ac:dyDescent="0.2">
      <c r="B5" s="97" t="s">
        <v>66</v>
      </c>
      <c r="C5" s="97">
        <v>1</v>
      </c>
      <c r="D5" s="102">
        <v>3</v>
      </c>
      <c r="E5" s="96" t="str">
        <f t="shared" si="0"/>
        <v>1.3</v>
      </c>
      <c r="F5" s="103" t="s">
        <v>72</v>
      </c>
      <c r="G5" s="107" t="s">
        <v>70</v>
      </c>
      <c r="H5" s="151">
        <v>261</v>
      </c>
      <c r="I5" s="111" t="s">
        <v>64</v>
      </c>
      <c r="J5" s="59" t="s">
        <v>164</v>
      </c>
      <c r="K5" t="str">
        <f t="shared" si="1"/>
        <v>1.3 - Cement concrete footpath - 10-50 sqm</v>
      </c>
      <c r="M5" s="101">
        <v>285</v>
      </c>
      <c r="O5">
        <v>2720</v>
      </c>
      <c r="P5" s="101" t="s">
        <v>65</v>
      </c>
      <c r="Q5" t="s">
        <v>72</v>
      </c>
      <c r="R5" t="s">
        <v>70</v>
      </c>
    </row>
    <row r="6" spans="2:18" x14ac:dyDescent="0.2">
      <c r="B6" s="97" t="s">
        <v>66</v>
      </c>
      <c r="C6" s="97">
        <v>1</v>
      </c>
      <c r="D6" s="102">
        <v>4</v>
      </c>
      <c r="E6" s="96" t="str">
        <f t="shared" si="0"/>
        <v>1.4</v>
      </c>
      <c r="F6" s="98" t="s">
        <v>73</v>
      </c>
      <c r="G6" s="99" t="s">
        <v>70</v>
      </c>
      <c r="H6" s="152">
        <v>180.5</v>
      </c>
      <c r="I6" s="100" t="s">
        <v>64</v>
      </c>
      <c r="J6" s="59" t="s">
        <v>165</v>
      </c>
      <c r="K6" t="str">
        <f t="shared" si="1"/>
        <v>1.4 - Cement concrete footpath - &gt; 50 sqm</v>
      </c>
      <c r="M6" s="101">
        <v>185</v>
      </c>
      <c r="O6">
        <v>2721</v>
      </c>
      <c r="P6" s="101" t="s">
        <v>65</v>
      </c>
      <c r="Q6" t="s">
        <v>73</v>
      </c>
      <c r="R6" t="s">
        <v>70</v>
      </c>
    </row>
    <row r="7" spans="2:18" x14ac:dyDescent="0.2">
      <c r="B7" s="97" t="s">
        <v>66</v>
      </c>
      <c r="C7" s="97">
        <v>1</v>
      </c>
      <c r="D7" s="102">
        <v>5</v>
      </c>
      <c r="E7" s="96" t="str">
        <f t="shared" si="0"/>
        <v>1.5</v>
      </c>
      <c r="F7" s="105" t="s">
        <v>75</v>
      </c>
      <c r="G7" s="109" t="s">
        <v>70</v>
      </c>
      <c r="H7" s="153">
        <v>828.8</v>
      </c>
      <c r="I7" s="113" t="s">
        <v>64</v>
      </c>
      <c r="J7" s="59" t="s">
        <v>185</v>
      </c>
      <c r="K7" t="str">
        <f t="shared" si="1"/>
        <v>1.5 - Concrete commercial/industrial driveways - 0-5 sqm per sqm (1 sqm min.)</v>
      </c>
      <c r="M7" s="101">
        <v>1015</v>
      </c>
      <c r="O7">
        <v>2723</v>
      </c>
      <c r="P7" s="101" t="s">
        <v>65</v>
      </c>
      <c r="Q7" t="s">
        <v>75</v>
      </c>
      <c r="R7" t="s">
        <v>70</v>
      </c>
    </row>
    <row r="8" spans="2:18" x14ac:dyDescent="0.2">
      <c r="B8" s="97" t="s">
        <v>66</v>
      </c>
      <c r="C8" s="97">
        <v>1</v>
      </c>
      <c r="D8" s="102">
        <v>6</v>
      </c>
      <c r="E8" s="96" t="str">
        <f t="shared" si="0"/>
        <v>1.6</v>
      </c>
      <c r="F8" s="106" t="s">
        <v>76</v>
      </c>
      <c r="G8" s="110" t="s">
        <v>70</v>
      </c>
      <c r="H8" s="154">
        <v>624.6</v>
      </c>
      <c r="I8" s="114" t="s">
        <v>64</v>
      </c>
      <c r="J8" s="119" t="s">
        <v>166</v>
      </c>
      <c r="K8" t="str">
        <f t="shared" si="1"/>
        <v>1.6 - Concrete commercial/industrial driveways - greater than 5 sqm per sqm</v>
      </c>
      <c r="M8" s="101">
        <v>680</v>
      </c>
      <c r="O8">
        <v>2724</v>
      </c>
      <c r="P8" s="101" t="s">
        <v>65</v>
      </c>
      <c r="Q8" t="s">
        <v>76</v>
      </c>
      <c r="R8" t="s">
        <v>70</v>
      </c>
    </row>
    <row r="9" spans="2:18" x14ac:dyDescent="0.2">
      <c r="B9" s="97" t="s">
        <v>66</v>
      </c>
      <c r="C9" s="97">
        <v>1</v>
      </c>
      <c r="D9" s="102">
        <v>7</v>
      </c>
      <c r="E9" s="96" t="str">
        <f t="shared" si="0"/>
        <v>1.7</v>
      </c>
      <c r="F9" s="103" t="s">
        <v>77</v>
      </c>
      <c r="G9" s="107" t="s">
        <v>70</v>
      </c>
      <c r="H9" s="155">
        <v>760</v>
      </c>
      <c r="I9" s="111" t="s">
        <v>64</v>
      </c>
      <c r="J9" s="59" t="s">
        <v>186</v>
      </c>
      <c r="K9" t="str">
        <f t="shared" si="1"/>
        <v>1.7 - Concrete residential driveways, multi-occupancy units - 0-5 sqm per sqm (1 sqm min.)</v>
      </c>
      <c r="M9" s="101">
        <v>930</v>
      </c>
      <c r="O9">
        <v>2725</v>
      </c>
      <c r="P9" s="101" t="s">
        <v>65</v>
      </c>
      <c r="Q9" t="s">
        <v>77</v>
      </c>
      <c r="R9" t="s">
        <v>70</v>
      </c>
    </row>
    <row r="10" spans="2:18" x14ac:dyDescent="0.2">
      <c r="B10" s="97" t="s">
        <v>66</v>
      </c>
      <c r="C10" s="97">
        <v>1</v>
      </c>
      <c r="D10" s="102">
        <v>8</v>
      </c>
      <c r="E10" s="96" t="str">
        <f t="shared" si="0"/>
        <v>1.8</v>
      </c>
      <c r="F10" s="105" t="s">
        <v>78</v>
      </c>
      <c r="G10" s="109" t="s">
        <v>79</v>
      </c>
      <c r="H10" s="153">
        <v>538</v>
      </c>
      <c r="I10" s="113" t="s">
        <v>64</v>
      </c>
      <c r="J10" s="119" t="s">
        <v>155</v>
      </c>
      <c r="K10" t="str">
        <f t="shared" si="1"/>
        <v>1.8 - Concrete residential driveways, multi-occupancy units - greater than 5 sqm per sqm</v>
      </c>
      <c r="M10" s="101">
        <v>620</v>
      </c>
      <c r="O10">
        <v>2726</v>
      </c>
      <c r="P10" s="101" t="s">
        <v>65</v>
      </c>
      <c r="Q10" t="s">
        <v>78</v>
      </c>
      <c r="R10" t="s">
        <v>79</v>
      </c>
    </row>
    <row r="11" spans="2:18" x14ac:dyDescent="0.2">
      <c r="B11" s="97" t="s">
        <v>66</v>
      </c>
      <c r="C11" s="97">
        <v>1</v>
      </c>
      <c r="D11" s="102">
        <v>9</v>
      </c>
      <c r="E11" s="96" t="str">
        <f t="shared" si="0"/>
        <v>1.9</v>
      </c>
      <c r="F11" s="141" t="s">
        <v>233</v>
      </c>
      <c r="G11" s="107" t="s">
        <v>70</v>
      </c>
      <c r="H11" s="151">
        <v>772</v>
      </c>
      <c r="I11" s="111" t="s">
        <v>64</v>
      </c>
      <c r="J11" s="61" t="s">
        <v>187</v>
      </c>
      <c r="K11" t="str">
        <f t="shared" si="1"/>
        <v>1.9 - Segmental Paving - Lay only (Original Pavers) 1 -3 m2</v>
      </c>
      <c r="M11" s="101">
        <v>735</v>
      </c>
      <c r="O11">
        <v>2728</v>
      </c>
      <c r="P11" s="101" t="s">
        <v>65</v>
      </c>
      <c r="Q11" t="s">
        <v>81</v>
      </c>
      <c r="R11" t="s">
        <v>70</v>
      </c>
    </row>
    <row r="12" spans="2:18" x14ac:dyDescent="0.2">
      <c r="B12" s="97" t="s">
        <v>66</v>
      </c>
      <c r="C12" s="97">
        <v>1</v>
      </c>
      <c r="D12" s="102">
        <v>10</v>
      </c>
      <c r="E12" s="96" t="str">
        <f t="shared" si="0"/>
        <v>1.10</v>
      </c>
      <c r="F12" s="142" t="s">
        <v>234</v>
      </c>
      <c r="G12" s="99" t="s">
        <v>70</v>
      </c>
      <c r="H12" s="152">
        <v>573</v>
      </c>
      <c r="I12" s="100" t="s">
        <v>64</v>
      </c>
      <c r="J12" s="61" t="s">
        <v>161</v>
      </c>
      <c r="K12" t="str">
        <f t="shared" si="1"/>
        <v>1.10 - Segmental Paving - Lay only (Original Pavers) - 3 - 10 m2</v>
      </c>
      <c r="M12" s="101">
        <v>545</v>
      </c>
      <c r="O12">
        <v>2729</v>
      </c>
      <c r="P12" s="101" t="s">
        <v>65</v>
      </c>
      <c r="Q12" t="s">
        <v>82</v>
      </c>
      <c r="R12" t="s">
        <v>70</v>
      </c>
    </row>
    <row r="13" spans="2:18" x14ac:dyDescent="0.2">
      <c r="B13" s="97" t="s">
        <v>66</v>
      </c>
      <c r="C13" s="97">
        <v>1</v>
      </c>
      <c r="D13" s="102">
        <v>11</v>
      </c>
      <c r="E13" s="96" t="str">
        <f t="shared" si="0"/>
        <v>1.11</v>
      </c>
      <c r="F13" s="142" t="s">
        <v>235</v>
      </c>
      <c r="G13" s="99" t="s">
        <v>70</v>
      </c>
      <c r="H13" s="152">
        <v>436</v>
      </c>
      <c r="I13" s="100" t="s">
        <v>64</v>
      </c>
      <c r="J13" s="61" t="s">
        <v>167</v>
      </c>
      <c r="K13" t="str">
        <f t="shared" si="1"/>
        <v>1.11 - Segmental Paving - Lay only (Original Pavers) - 10 - 50 m2</v>
      </c>
      <c r="M13" s="101">
        <v>415</v>
      </c>
      <c r="O13">
        <v>2730</v>
      </c>
      <c r="P13" s="101" t="s">
        <v>65</v>
      </c>
      <c r="Q13" t="s">
        <v>83</v>
      </c>
      <c r="R13" t="s">
        <v>70</v>
      </c>
    </row>
    <row r="14" spans="2:18" x14ac:dyDescent="0.2">
      <c r="B14" s="97" t="s">
        <v>66</v>
      </c>
      <c r="C14" s="97">
        <v>1</v>
      </c>
      <c r="D14" s="102">
        <v>12</v>
      </c>
      <c r="E14" s="96" t="str">
        <f t="shared" si="0"/>
        <v>1.12</v>
      </c>
      <c r="F14" s="142" t="s">
        <v>236</v>
      </c>
      <c r="G14" s="99" t="s">
        <v>70</v>
      </c>
      <c r="H14" s="152">
        <v>404</v>
      </c>
      <c r="I14" s="100" t="s">
        <v>64</v>
      </c>
      <c r="J14" s="61" t="s">
        <v>168</v>
      </c>
      <c r="K14" t="str">
        <f t="shared" si="1"/>
        <v>1.12 - Segmental Paving - Lay only (Original Pavers) - &gt;50 m2 negotiation</v>
      </c>
      <c r="M14" s="101">
        <v>385</v>
      </c>
      <c r="O14">
        <v>2731</v>
      </c>
      <c r="P14" s="101" t="s">
        <v>65</v>
      </c>
      <c r="Q14" t="s">
        <v>84</v>
      </c>
      <c r="R14" t="s">
        <v>70</v>
      </c>
    </row>
    <row r="15" spans="2:18" x14ac:dyDescent="0.2">
      <c r="B15" s="97" t="s">
        <v>66</v>
      </c>
      <c r="C15" s="97">
        <v>1</v>
      </c>
      <c r="D15" s="102">
        <v>13</v>
      </c>
      <c r="E15" s="96" t="str">
        <f t="shared" si="0"/>
        <v>1.13</v>
      </c>
      <c r="F15" s="98" t="s">
        <v>85</v>
      </c>
      <c r="G15" s="99" t="s">
        <v>70</v>
      </c>
      <c r="H15" s="152">
        <v>1081</v>
      </c>
      <c r="I15" s="100" t="s">
        <v>64</v>
      </c>
      <c r="J15" s="61" t="s">
        <v>188</v>
      </c>
      <c r="K15" t="str">
        <f t="shared" si="1"/>
        <v>1.13 - Segmental Paving - Supply &amp; Lay paving including 30mm sand bedding and 75mm concrete base - 1 - 3 m2</v>
      </c>
      <c r="M15" s="101">
        <v>1030</v>
      </c>
      <c r="O15">
        <v>2732</v>
      </c>
      <c r="P15" s="101" t="s">
        <v>65</v>
      </c>
      <c r="Q15" t="s">
        <v>85</v>
      </c>
      <c r="R15" t="s">
        <v>70</v>
      </c>
    </row>
    <row r="16" spans="2:18" x14ac:dyDescent="0.2">
      <c r="B16" s="97" t="s">
        <v>66</v>
      </c>
      <c r="C16" s="97">
        <v>1</v>
      </c>
      <c r="D16" s="102">
        <v>14</v>
      </c>
      <c r="E16" s="96" t="str">
        <f t="shared" si="0"/>
        <v>1.14</v>
      </c>
      <c r="F16" s="98" t="s">
        <v>86</v>
      </c>
      <c r="G16" s="99" t="s">
        <v>70</v>
      </c>
      <c r="H16" s="152">
        <v>661</v>
      </c>
      <c r="I16" s="100" t="s">
        <v>64</v>
      </c>
      <c r="J16" s="61" t="s">
        <v>157</v>
      </c>
      <c r="K16" t="str">
        <f t="shared" si="1"/>
        <v>1.14 - Segmental Paving - Supply &amp; Lay paving including 30mm sand bedding and 75mm concrete base - 3 - 10 m2</v>
      </c>
      <c r="M16" s="101">
        <v>630</v>
      </c>
      <c r="O16">
        <v>2733</v>
      </c>
      <c r="P16" s="101" t="s">
        <v>65</v>
      </c>
      <c r="Q16" t="s">
        <v>86</v>
      </c>
      <c r="R16" t="s">
        <v>70</v>
      </c>
    </row>
    <row r="17" spans="2:18" x14ac:dyDescent="0.2">
      <c r="B17" s="97" t="s">
        <v>66</v>
      </c>
      <c r="C17" s="97">
        <v>1</v>
      </c>
      <c r="D17" s="102">
        <v>15</v>
      </c>
      <c r="E17" s="96" t="str">
        <f t="shared" si="0"/>
        <v>1.15</v>
      </c>
      <c r="F17" s="98" t="s">
        <v>87</v>
      </c>
      <c r="G17" s="99" t="s">
        <v>70</v>
      </c>
      <c r="H17" s="152">
        <v>531</v>
      </c>
      <c r="I17" s="100" t="s">
        <v>64</v>
      </c>
      <c r="J17" s="61" t="s">
        <v>158</v>
      </c>
      <c r="K17" t="str">
        <f t="shared" si="1"/>
        <v>1.15 - Segmental Paving - Supply &amp; Lay paving including 30mm sand bedding and 75mm concrete base - 10-50 m2</v>
      </c>
      <c r="M17" s="101">
        <v>505</v>
      </c>
      <c r="O17">
        <v>2734</v>
      </c>
      <c r="P17" s="101" t="s">
        <v>65</v>
      </c>
      <c r="Q17" t="s">
        <v>87</v>
      </c>
      <c r="R17" t="s">
        <v>70</v>
      </c>
    </row>
    <row r="18" spans="2:18" x14ac:dyDescent="0.2">
      <c r="B18" s="97" t="s">
        <v>66</v>
      </c>
      <c r="C18" s="97">
        <v>1</v>
      </c>
      <c r="D18" s="102">
        <v>16</v>
      </c>
      <c r="E18" s="96" t="str">
        <f t="shared" si="0"/>
        <v>1.16</v>
      </c>
      <c r="F18" s="98" t="s">
        <v>89</v>
      </c>
      <c r="G18" s="99" t="s">
        <v>70</v>
      </c>
      <c r="H18" s="152">
        <v>499</v>
      </c>
      <c r="I18" s="100" t="s">
        <v>64</v>
      </c>
      <c r="J18" s="61" t="s">
        <v>159</v>
      </c>
      <c r="K18" t="str">
        <f t="shared" si="1"/>
        <v>1.16 - Segmental Paving - Supply &amp; Lay paving including 30mm sand bedding and 75mm concrete base - &gt;50 m2 negotiation</v>
      </c>
      <c r="M18" s="101">
        <v>475</v>
      </c>
      <c r="O18">
        <v>2735</v>
      </c>
      <c r="P18" s="101" t="s">
        <v>65</v>
      </c>
      <c r="Q18" t="s">
        <v>89</v>
      </c>
      <c r="R18" t="s">
        <v>70</v>
      </c>
    </row>
    <row r="19" spans="2:18" ht="25.5" x14ac:dyDescent="0.2">
      <c r="B19" s="97" t="s">
        <v>66</v>
      </c>
      <c r="C19" s="97">
        <v>1</v>
      </c>
      <c r="D19" s="102">
        <v>17</v>
      </c>
      <c r="E19" s="96" t="str">
        <f t="shared" si="0"/>
        <v>1.17</v>
      </c>
      <c r="F19" s="98" t="s">
        <v>67</v>
      </c>
      <c r="G19" s="99" t="s">
        <v>68</v>
      </c>
      <c r="H19" s="152">
        <v>232</v>
      </c>
      <c r="I19" s="100" t="s">
        <v>64</v>
      </c>
      <c r="J19" s="61" t="s">
        <v>169</v>
      </c>
      <c r="K19" t="str">
        <f t="shared" si="1"/>
        <v>1.17 - The Corso and Manly CBD only. This fee is charged in addition to the standard "Segmental Paving - Lay Only" rate where specialised paving is required.</v>
      </c>
      <c r="M19" s="101">
        <v>220</v>
      </c>
      <c r="O19">
        <v>2736</v>
      </c>
      <c r="P19" s="101" t="s">
        <v>65</v>
      </c>
      <c r="Q19" t="s">
        <v>67</v>
      </c>
      <c r="R19" t="s">
        <v>68</v>
      </c>
    </row>
    <row r="20" spans="2:18" ht="25.5" x14ac:dyDescent="0.2">
      <c r="B20" s="97" t="s">
        <v>66</v>
      </c>
      <c r="C20" s="97">
        <v>1</v>
      </c>
      <c r="D20" s="102">
        <v>18</v>
      </c>
      <c r="E20" s="96" t="str">
        <f t="shared" si="0"/>
        <v>1.18</v>
      </c>
      <c r="F20" s="98" t="s">
        <v>74</v>
      </c>
      <c r="G20" s="99" t="s">
        <v>70</v>
      </c>
      <c r="H20" s="152">
        <v>206</v>
      </c>
      <c r="I20" s="100" t="s">
        <v>64</v>
      </c>
      <c r="J20" s="61" t="s">
        <v>170</v>
      </c>
      <c r="K20" t="str">
        <f t="shared" si="1"/>
        <v>1.18 - Commercial/CBD Pavers/Shopping Centres/restaurant precincts 
Charge in addition to the standard Segmental Paving - Lay Only rate</v>
      </c>
      <c r="M20" s="101">
        <v>195</v>
      </c>
      <c r="O20">
        <v>2722</v>
      </c>
      <c r="P20" s="101" t="s">
        <v>65</v>
      </c>
      <c r="Q20" s="96" t="s">
        <v>74</v>
      </c>
      <c r="R20" t="s">
        <v>70</v>
      </c>
    </row>
    <row r="21" spans="2:18" x14ac:dyDescent="0.2">
      <c r="B21" s="97" t="s">
        <v>66</v>
      </c>
      <c r="C21" s="97">
        <v>1</v>
      </c>
      <c r="D21" s="102">
        <v>19</v>
      </c>
      <c r="E21" s="96" t="str">
        <f t="shared" si="0"/>
        <v>1.19</v>
      </c>
      <c r="F21" s="98" t="s">
        <v>80</v>
      </c>
      <c r="G21" s="99" t="s">
        <v>70</v>
      </c>
      <c r="H21" s="152">
        <v>173.4</v>
      </c>
      <c r="I21" s="100" t="s">
        <v>64</v>
      </c>
      <c r="J21" s="123" t="s">
        <v>171</v>
      </c>
      <c r="K21" t="str">
        <f t="shared" si="1"/>
        <v>1.19 - Formed or grassed area per sqm</v>
      </c>
      <c r="M21" s="101">
        <v>200</v>
      </c>
      <c r="O21">
        <v>2727</v>
      </c>
      <c r="P21" s="101" t="s">
        <v>65</v>
      </c>
      <c r="Q21" t="s">
        <v>80</v>
      </c>
      <c r="R21" t="s">
        <v>70</v>
      </c>
    </row>
    <row r="22" spans="2:18" ht="15.75" x14ac:dyDescent="0.25">
      <c r="B22" t="s">
        <v>66</v>
      </c>
      <c r="C22" s="97">
        <v>2</v>
      </c>
      <c r="D22" s="102">
        <v>0</v>
      </c>
      <c r="E22" s="96" t="str">
        <f t="shared" si="0"/>
        <v>2.0</v>
      </c>
      <c r="F22" s="104" t="s">
        <v>88</v>
      </c>
      <c r="G22" s="108"/>
      <c r="H22" s="156"/>
      <c r="I22" s="112"/>
      <c r="K22" t="str">
        <f t="shared" si="1"/>
        <v>2.0 - Restoration Charges - Kerb and Gutter</v>
      </c>
      <c r="N22">
        <v>83</v>
      </c>
    </row>
    <row r="23" spans="2:18" x14ac:dyDescent="0.2">
      <c r="B23" s="97" t="s">
        <v>88</v>
      </c>
      <c r="C23" s="97">
        <v>2</v>
      </c>
      <c r="D23" s="102">
        <v>1</v>
      </c>
      <c r="E23" s="96" t="str">
        <f t="shared" si="0"/>
        <v>2.1</v>
      </c>
      <c r="F23" s="160" t="s">
        <v>247</v>
      </c>
      <c r="G23" s="99" t="s">
        <v>93</v>
      </c>
      <c r="H23" s="152">
        <v>596</v>
      </c>
      <c r="I23" s="100" t="s">
        <v>64</v>
      </c>
      <c r="J23" s="61" t="s">
        <v>172</v>
      </c>
      <c r="K23" t="str">
        <f t="shared" si="1"/>
        <v>2.1 - b)  Kerb and Gutter - 1-3 l/m (Minimum 1 linear metre)</v>
      </c>
      <c r="M23" s="101">
        <v>730</v>
      </c>
      <c r="O23">
        <v>2738</v>
      </c>
      <c r="P23" s="101" t="s">
        <v>65</v>
      </c>
      <c r="Q23" t="s">
        <v>92</v>
      </c>
      <c r="R23" t="s">
        <v>93</v>
      </c>
    </row>
    <row r="24" spans="2:18" x14ac:dyDescent="0.2">
      <c r="B24" s="97" t="s">
        <v>88</v>
      </c>
      <c r="C24" s="97">
        <v>2</v>
      </c>
      <c r="D24" s="102">
        <v>2</v>
      </c>
      <c r="E24" s="96" t="str">
        <f t="shared" si="0"/>
        <v>2.2</v>
      </c>
      <c r="F24" s="160" t="s">
        <v>244</v>
      </c>
      <c r="G24" s="99" t="s">
        <v>93</v>
      </c>
      <c r="H24" s="152">
        <v>533</v>
      </c>
      <c r="I24" s="100" t="s">
        <v>64</v>
      </c>
      <c r="J24" s="61" t="s">
        <v>173</v>
      </c>
      <c r="K24" t="str">
        <f t="shared" si="1"/>
        <v>2.2 - c)  Kerb and gutter - 3-10 l/m</v>
      </c>
      <c r="M24" s="101">
        <v>615</v>
      </c>
      <c r="O24">
        <v>2739</v>
      </c>
      <c r="P24" s="101" t="s">
        <v>65</v>
      </c>
      <c r="Q24" t="s">
        <v>94</v>
      </c>
      <c r="R24" t="s">
        <v>93</v>
      </c>
    </row>
    <row r="25" spans="2:18" x14ac:dyDescent="0.2">
      <c r="B25" s="97" t="s">
        <v>88</v>
      </c>
      <c r="C25" s="97">
        <v>2</v>
      </c>
      <c r="D25" s="102">
        <v>3</v>
      </c>
      <c r="E25" s="96" t="str">
        <f t="shared" si="0"/>
        <v>2.3</v>
      </c>
      <c r="F25" s="160" t="s">
        <v>245</v>
      </c>
      <c r="G25" s="99" t="s">
        <v>93</v>
      </c>
      <c r="H25" s="152">
        <v>505.8</v>
      </c>
      <c r="I25" s="100" t="s">
        <v>64</v>
      </c>
      <c r="J25" s="61" t="s">
        <v>174</v>
      </c>
      <c r="K25" t="str">
        <f t="shared" si="1"/>
        <v>2.3 - d)  Kerb and Gutter - 10-50l/m</v>
      </c>
      <c r="M25" s="101">
        <v>550</v>
      </c>
      <c r="O25">
        <v>2740</v>
      </c>
      <c r="P25" s="101" t="s">
        <v>65</v>
      </c>
      <c r="Q25" t="s">
        <v>95</v>
      </c>
      <c r="R25" t="s">
        <v>93</v>
      </c>
    </row>
    <row r="26" spans="2:18" x14ac:dyDescent="0.2">
      <c r="B26" s="97" t="s">
        <v>88</v>
      </c>
      <c r="C26" s="97">
        <v>2</v>
      </c>
      <c r="D26" s="102">
        <v>4</v>
      </c>
      <c r="E26" s="96" t="str">
        <f t="shared" si="0"/>
        <v>2.4</v>
      </c>
      <c r="F26" s="160" t="s">
        <v>246</v>
      </c>
      <c r="G26" s="99" t="s">
        <v>93</v>
      </c>
      <c r="H26" s="152">
        <v>460</v>
      </c>
      <c r="I26" s="100" t="s">
        <v>64</v>
      </c>
      <c r="J26" s="61" t="s">
        <v>175</v>
      </c>
      <c r="K26" t="str">
        <f t="shared" si="1"/>
        <v>2.4 - e)  Kerb and gutter &gt; 50 l/m or negotiation (cost plus 10%)</v>
      </c>
      <c r="M26" s="101">
        <v>475</v>
      </c>
      <c r="O26">
        <v>2741</v>
      </c>
      <c r="P26" s="101" t="s">
        <v>65</v>
      </c>
      <c r="Q26" t="s">
        <v>96</v>
      </c>
      <c r="R26" t="s">
        <v>93</v>
      </c>
    </row>
    <row r="27" spans="2:18" x14ac:dyDescent="0.2">
      <c r="B27" s="97" t="s">
        <v>88</v>
      </c>
      <c r="C27" s="97">
        <v>2</v>
      </c>
      <c r="D27" s="102">
        <v>5</v>
      </c>
      <c r="E27" s="96" t="str">
        <f t="shared" si="0"/>
        <v>2.5</v>
      </c>
      <c r="F27" s="98" t="s">
        <v>90</v>
      </c>
      <c r="G27" s="99" t="s">
        <v>63</v>
      </c>
      <c r="H27" s="157" t="s">
        <v>110</v>
      </c>
      <c r="I27" s="100" t="s">
        <v>64</v>
      </c>
      <c r="J27" s="124" t="s">
        <v>176</v>
      </c>
      <c r="K27" t="str">
        <f t="shared" si="1"/>
        <v>2.5 - Drainage pit lintels (including 1.8m-3.6m)</v>
      </c>
      <c r="M27" s="101" t="s">
        <v>91</v>
      </c>
      <c r="O27">
        <v>2737</v>
      </c>
      <c r="P27" s="101" t="s">
        <v>65</v>
      </c>
      <c r="Q27" t="s">
        <v>90</v>
      </c>
      <c r="R27" t="s">
        <v>63</v>
      </c>
    </row>
    <row r="28" spans="2:18" ht="15.75" x14ac:dyDescent="0.25">
      <c r="B28" t="s">
        <v>97</v>
      </c>
      <c r="C28">
        <v>3</v>
      </c>
      <c r="D28" s="102">
        <v>1</v>
      </c>
      <c r="E28" s="96" t="str">
        <f t="shared" si="0"/>
        <v>3.1</v>
      </c>
      <c r="F28" s="104" t="s">
        <v>97</v>
      </c>
      <c r="G28" s="108"/>
      <c r="H28" s="156"/>
      <c r="I28" s="112"/>
      <c r="K28" t="str">
        <f t="shared" si="1"/>
        <v>3.1 - Restoration Charges - Saw Cutting</v>
      </c>
      <c r="N28">
        <v>83</v>
      </c>
    </row>
    <row r="29" spans="2:18" x14ac:dyDescent="0.2">
      <c r="B29" s="97" t="s">
        <v>97</v>
      </c>
      <c r="C29" s="97">
        <v>3</v>
      </c>
      <c r="D29" s="102">
        <v>3</v>
      </c>
      <c r="E29" s="96" t="str">
        <f t="shared" si="0"/>
        <v>3.3</v>
      </c>
      <c r="F29" s="98" t="s">
        <v>98</v>
      </c>
      <c r="G29" s="99" t="s">
        <v>99</v>
      </c>
      <c r="H29" s="152">
        <v>39.1</v>
      </c>
      <c r="I29" s="100" t="s">
        <v>64</v>
      </c>
      <c r="J29" s="124" t="s">
        <v>182</v>
      </c>
      <c r="K29" t="str">
        <f t="shared" si="1"/>
        <v>3.3 - Saw cutting</v>
      </c>
      <c r="M29" s="101">
        <v>45</v>
      </c>
      <c r="O29">
        <v>2742</v>
      </c>
      <c r="P29" s="101" t="s">
        <v>65</v>
      </c>
      <c r="Q29" t="s">
        <v>98</v>
      </c>
      <c r="R29" t="s">
        <v>99</v>
      </c>
    </row>
    <row r="30" spans="2:18" ht="15.75" x14ac:dyDescent="0.25">
      <c r="B30" s="97" t="s">
        <v>101</v>
      </c>
      <c r="C30" s="97">
        <v>4</v>
      </c>
      <c r="D30" s="102">
        <v>0</v>
      </c>
      <c r="E30" s="96" t="str">
        <f t="shared" si="0"/>
        <v>4.0</v>
      </c>
      <c r="F30" s="104" t="s">
        <v>189</v>
      </c>
      <c r="G30" s="109"/>
      <c r="H30" s="158"/>
      <c r="I30" s="113"/>
      <c r="J30" s="124"/>
      <c r="M30" s="101"/>
      <c r="P30" s="101"/>
    </row>
    <row r="31" spans="2:18" x14ac:dyDescent="0.2">
      <c r="B31" s="97" t="s">
        <v>101</v>
      </c>
      <c r="C31" s="97">
        <v>4</v>
      </c>
      <c r="D31" s="102">
        <v>1</v>
      </c>
      <c r="E31" s="96" t="str">
        <f t="shared" si="0"/>
        <v>4.1</v>
      </c>
      <c r="F31" s="105" t="s">
        <v>103</v>
      </c>
      <c r="G31" s="109" t="s">
        <v>70</v>
      </c>
      <c r="H31" s="153">
        <v>452</v>
      </c>
      <c r="I31" s="113" t="s">
        <v>64</v>
      </c>
      <c r="J31" s="78" t="s">
        <v>177</v>
      </c>
      <c r="K31" t="str">
        <f t="shared" ref="K31:K40" si="2">CONCATENATE(E31," - ",F31)</f>
        <v>4.1 - Hot mix asphaltic concrete on fine crushed rock (50mm min AC DGB) - 1 - 5 per sq. m</v>
      </c>
      <c r="M31" s="101">
        <v>430</v>
      </c>
      <c r="O31">
        <v>2747</v>
      </c>
      <c r="P31" s="101" t="s">
        <v>65</v>
      </c>
      <c r="Q31" t="s">
        <v>103</v>
      </c>
      <c r="R31" t="s">
        <v>70</v>
      </c>
    </row>
    <row r="32" spans="2:18" x14ac:dyDescent="0.2">
      <c r="B32" s="97" t="s">
        <v>101</v>
      </c>
      <c r="C32" s="97">
        <v>4</v>
      </c>
      <c r="D32" s="102">
        <v>2</v>
      </c>
      <c r="E32" s="96" t="str">
        <f t="shared" si="0"/>
        <v>4.2</v>
      </c>
      <c r="F32" s="106" t="s">
        <v>105</v>
      </c>
      <c r="G32" s="110" t="s">
        <v>70</v>
      </c>
      <c r="H32" s="154">
        <v>299</v>
      </c>
      <c r="I32" s="114" t="s">
        <v>64</v>
      </c>
      <c r="J32" s="78" t="s">
        <v>178</v>
      </c>
      <c r="K32" t="str">
        <f t="shared" si="2"/>
        <v>4.2 - Hot mix asphaltic concrete on fine crushed rock (50mm min AC DGB) - 5 - 25 per sq. m</v>
      </c>
      <c r="M32" s="101">
        <v>285</v>
      </c>
      <c r="O32">
        <v>2749</v>
      </c>
      <c r="P32" s="101" t="s">
        <v>65</v>
      </c>
      <c r="Q32" t="s">
        <v>105</v>
      </c>
      <c r="R32" t="s">
        <v>70</v>
      </c>
    </row>
    <row r="33" spans="2:18" x14ac:dyDescent="0.2">
      <c r="B33" s="97" t="s">
        <v>101</v>
      </c>
      <c r="C33" s="97">
        <v>4</v>
      </c>
      <c r="D33" s="102">
        <v>3</v>
      </c>
      <c r="E33" s="96" t="str">
        <f t="shared" si="0"/>
        <v>4.3</v>
      </c>
      <c r="F33" s="103" t="s">
        <v>104</v>
      </c>
      <c r="G33" s="107" t="s">
        <v>70</v>
      </c>
      <c r="H33" s="155">
        <v>232</v>
      </c>
      <c r="I33" s="111" t="s">
        <v>64</v>
      </c>
      <c r="J33" s="78" t="s">
        <v>179</v>
      </c>
      <c r="K33" t="str">
        <f t="shared" si="2"/>
        <v>4.3 - Hot mix asphaltic concrete on fine crushed rock (50mm min AC DGB) - 25 - 50 per sqm</v>
      </c>
      <c r="M33" s="101">
        <v>220</v>
      </c>
      <c r="O33">
        <v>2748</v>
      </c>
      <c r="P33" s="101" t="s">
        <v>65</v>
      </c>
      <c r="Q33" t="s">
        <v>104</v>
      </c>
      <c r="R33" t="s">
        <v>70</v>
      </c>
    </row>
    <row r="34" spans="2:18" x14ac:dyDescent="0.2">
      <c r="B34" s="97" t="s">
        <v>101</v>
      </c>
      <c r="C34" s="97">
        <v>4</v>
      </c>
      <c r="D34" s="102">
        <v>4</v>
      </c>
      <c r="E34" s="96" t="str">
        <f t="shared" si="0"/>
        <v>4.4</v>
      </c>
      <c r="F34" s="105" t="s">
        <v>106</v>
      </c>
      <c r="G34" s="109" t="s">
        <v>70</v>
      </c>
      <c r="H34" s="153">
        <v>179</v>
      </c>
      <c r="I34" s="113" t="s">
        <v>64</v>
      </c>
      <c r="J34" s="78" t="s">
        <v>180</v>
      </c>
      <c r="K34" t="str">
        <f t="shared" si="2"/>
        <v>4.4 - Hot mix asphaltic concrete on fine crushed rock (50mm min AC DGB) - 50 - 150 per sqm</v>
      </c>
      <c r="M34" s="101">
        <v>170</v>
      </c>
      <c r="O34">
        <v>2750</v>
      </c>
      <c r="P34" s="101" t="s">
        <v>65</v>
      </c>
      <c r="Q34" t="s">
        <v>106</v>
      </c>
      <c r="R34" t="s">
        <v>70</v>
      </c>
    </row>
    <row r="35" spans="2:18" x14ac:dyDescent="0.2">
      <c r="B35" s="97" t="s">
        <v>101</v>
      </c>
      <c r="C35" s="97">
        <v>4</v>
      </c>
      <c r="D35" s="102">
        <v>5</v>
      </c>
      <c r="E35" s="96" t="str">
        <f t="shared" si="0"/>
        <v>4.5</v>
      </c>
      <c r="F35" s="103" t="s">
        <v>248</v>
      </c>
      <c r="G35" s="107" t="s">
        <v>70</v>
      </c>
      <c r="H35" s="155">
        <v>142</v>
      </c>
      <c r="I35" s="111" t="s">
        <v>64</v>
      </c>
      <c r="J35" s="78" t="s">
        <v>181</v>
      </c>
      <c r="K35" t="str">
        <f t="shared" si="2"/>
        <v>4.5 - Hot mix asphaltic concrete on fine crushed rock (50mm min AC DGB) - &gt; 150 (or neg at cost plus 10%) per sqm</v>
      </c>
      <c r="M35" s="101">
        <v>135</v>
      </c>
      <c r="O35">
        <v>2746</v>
      </c>
      <c r="P35" s="101" t="s">
        <v>65</v>
      </c>
      <c r="Q35" s="101" t="s">
        <v>102</v>
      </c>
      <c r="R35" t="s">
        <v>70</v>
      </c>
    </row>
    <row r="36" spans="2:18" x14ac:dyDescent="0.2">
      <c r="B36" s="97" t="s">
        <v>101</v>
      </c>
      <c r="C36" s="97">
        <v>4</v>
      </c>
      <c r="D36" s="102">
        <v>6</v>
      </c>
      <c r="E36" s="96" t="str">
        <f t="shared" si="0"/>
        <v>4.6</v>
      </c>
      <c r="F36" s="98" t="s">
        <v>107</v>
      </c>
      <c r="G36" s="99" t="s">
        <v>70</v>
      </c>
      <c r="H36" s="157" t="s">
        <v>110</v>
      </c>
      <c r="I36" s="100" t="s">
        <v>64</v>
      </c>
      <c r="J36" t="s">
        <v>41</v>
      </c>
      <c r="K36" t="str">
        <f t="shared" si="2"/>
        <v>4.6 - Line marking</v>
      </c>
      <c r="M36" s="101" t="s">
        <v>91</v>
      </c>
      <c r="O36">
        <v>2751</v>
      </c>
      <c r="P36" s="101" t="s">
        <v>65</v>
      </c>
      <c r="Q36" t="s">
        <v>107</v>
      </c>
      <c r="R36" t="s">
        <v>70</v>
      </c>
    </row>
    <row r="37" spans="2:18" x14ac:dyDescent="0.2">
      <c r="B37" s="97" t="s">
        <v>101</v>
      </c>
      <c r="C37" s="97">
        <v>4</v>
      </c>
      <c r="D37" s="102">
        <v>7</v>
      </c>
      <c r="E37" s="96" t="str">
        <f t="shared" si="0"/>
        <v>4.7</v>
      </c>
      <c r="F37" s="98" t="s">
        <v>108</v>
      </c>
      <c r="G37" s="99" t="s">
        <v>109</v>
      </c>
      <c r="H37" s="157" t="s">
        <v>110</v>
      </c>
      <c r="I37" s="100" t="s">
        <v>64</v>
      </c>
      <c r="J37" s="121" t="s">
        <v>42</v>
      </c>
      <c r="K37" t="str">
        <f t="shared" si="2"/>
        <v>4.7 - Traffic control - additional charges as determined by Council</v>
      </c>
      <c r="M37" s="101" t="s">
        <v>110</v>
      </c>
      <c r="O37">
        <v>2752</v>
      </c>
      <c r="P37" s="101" t="s">
        <v>65</v>
      </c>
      <c r="Q37" t="s">
        <v>108</v>
      </c>
      <c r="R37" t="s">
        <v>109</v>
      </c>
    </row>
    <row r="38" spans="2:18" x14ac:dyDescent="0.2">
      <c r="B38" s="97" t="s">
        <v>101</v>
      </c>
      <c r="C38" s="97">
        <v>4</v>
      </c>
      <c r="D38" s="102">
        <v>8</v>
      </c>
      <c r="E38" s="96" t="str">
        <f t="shared" si="0"/>
        <v>4.8</v>
      </c>
      <c r="F38" s="98" t="s">
        <v>111</v>
      </c>
      <c r="G38" s="99" t="s">
        <v>70</v>
      </c>
      <c r="H38" s="157" t="s">
        <v>110</v>
      </c>
      <c r="I38" s="100" t="s">
        <v>64</v>
      </c>
      <c r="J38" s="121" t="s">
        <v>183</v>
      </c>
      <c r="K38" t="str">
        <f t="shared" si="2"/>
        <v>4.8 - Unsealed shoulders per sqm</v>
      </c>
      <c r="M38" s="101" t="s">
        <v>91</v>
      </c>
      <c r="O38">
        <v>2753</v>
      </c>
      <c r="P38" s="101" t="s">
        <v>65</v>
      </c>
      <c r="Q38" t="s">
        <v>111</v>
      </c>
      <c r="R38" t="s">
        <v>70</v>
      </c>
    </row>
    <row r="39" spans="2:18" ht="15.75" x14ac:dyDescent="0.25">
      <c r="B39" t="s">
        <v>112</v>
      </c>
      <c r="C39">
        <v>5</v>
      </c>
      <c r="D39" s="102">
        <v>1</v>
      </c>
      <c r="E39" s="96" t="str">
        <f t="shared" si="0"/>
        <v>5.1</v>
      </c>
      <c r="F39" s="104" t="s">
        <v>112</v>
      </c>
      <c r="G39" s="108"/>
      <c r="H39" s="156"/>
      <c r="I39" s="112"/>
      <c r="K39" t="str">
        <f t="shared" si="2"/>
        <v>5.1 - Road Openings - Permit Fees</v>
      </c>
      <c r="N39">
        <v>84</v>
      </c>
    </row>
    <row r="40" spans="2:18" x14ac:dyDescent="0.2">
      <c r="B40" s="97" t="s">
        <v>112</v>
      </c>
      <c r="C40" s="97">
        <v>5</v>
      </c>
      <c r="D40" s="102">
        <v>2</v>
      </c>
      <c r="E40" s="96" t="str">
        <f t="shared" si="0"/>
        <v>5.2</v>
      </c>
      <c r="F40" s="98" t="s">
        <v>113</v>
      </c>
      <c r="G40" s="99" t="s">
        <v>100</v>
      </c>
      <c r="H40" s="152">
        <v>288</v>
      </c>
      <c r="I40" s="100" t="s">
        <v>64</v>
      </c>
      <c r="J40" t="s">
        <v>8</v>
      </c>
      <c r="K40" t="str">
        <f t="shared" si="2"/>
        <v>5.2 - Road Opening Permit Fee (Utility Authorities excepted) in addition to required restoration fees</v>
      </c>
      <c r="M40" s="101">
        <v>275</v>
      </c>
      <c r="O40">
        <v>2762</v>
      </c>
      <c r="P40" s="101" t="s">
        <v>65</v>
      </c>
      <c r="Q40" t="s">
        <v>113</v>
      </c>
      <c r="R40" t="s">
        <v>100</v>
      </c>
    </row>
    <row r="41" spans="2:18" x14ac:dyDescent="0.2">
      <c r="H41" s="159">
        <f>SUM(H3:H40)</f>
        <v>13402.599999999999</v>
      </c>
    </row>
    <row r="46" spans="2:18" x14ac:dyDescent="0.2">
      <c r="H46" t="s">
        <v>239</v>
      </c>
    </row>
  </sheetData>
  <autoFilter ref="B1:T40" xr:uid="{00000000-0009-0000-0000-000001000000}"/>
  <sortState xmlns:xlrd2="http://schemas.microsoft.com/office/spreadsheetml/2017/richdata2" ref="B2:V86">
    <sortCondition ref="C2:C86"/>
    <sortCondition ref="D2:D86"/>
  </sortState>
  <pageMargins left="0.7" right="0.7" top="0.75" bottom="0.75" header="0.3" footer="0.3"/>
  <pageSetup paperSize="8" orientation="landscape"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0"/>
  <sheetViews>
    <sheetView workbookViewId="0">
      <selection activeCell="E4" sqref="E4:E40"/>
    </sheetView>
  </sheetViews>
  <sheetFormatPr defaultRowHeight="12.75" x14ac:dyDescent="0.2"/>
  <cols>
    <col min="1" max="1" width="23.5703125" customWidth="1"/>
    <col min="4" max="4" width="142.28515625" customWidth="1"/>
    <col min="5" max="5" width="27.28515625" customWidth="1"/>
  </cols>
  <sheetData>
    <row r="1" spans="1:5" x14ac:dyDescent="0.2">
      <c r="A1" s="78" t="s">
        <v>114</v>
      </c>
    </row>
    <row r="2" spans="1:5" x14ac:dyDescent="0.2">
      <c r="A2" s="78" t="s">
        <v>38</v>
      </c>
    </row>
    <row r="3" spans="1:5" x14ac:dyDescent="0.2">
      <c r="A3" s="95" t="s">
        <v>39</v>
      </c>
      <c r="C3" s="96" t="s">
        <v>116</v>
      </c>
      <c r="D3" t="s">
        <v>66</v>
      </c>
    </row>
    <row r="4" spans="1:5" x14ac:dyDescent="0.2">
      <c r="A4" s="95" t="s">
        <v>115</v>
      </c>
      <c r="C4" s="96" t="s">
        <v>117</v>
      </c>
      <c r="D4" t="s">
        <v>69</v>
      </c>
      <c r="E4" s="59" t="s">
        <v>162</v>
      </c>
    </row>
    <row r="5" spans="1:5" x14ac:dyDescent="0.2">
      <c r="A5" s="59" t="s">
        <v>40</v>
      </c>
      <c r="C5" s="96" t="s">
        <v>118</v>
      </c>
      <c r="D5" t="s">
        <v>71</v>
      </c>
      <c r="E5" s="59" t="s">
        <v>163</v>
      </c>
    </row>
    <row r="6" spans="1:5" x14ac:dyDescent="0.2">
      <c r="A6" s="59" t="s">
        <v>43</v>
      </c>
      <c r="C6" s="96" t="s">
        <v>119</v>
      </c>
      <c r="D6" t="s">
        <v>72</v>
      </c>
      <c r="E6" s="59" t="s">
        <v>164</v>
      </c>
    </row>
    <row r="7" spans="1:5" x14ac:dyDescent="0.2">
      <c r="A7" s="59" t="s">
        <v>49</v>
      </c>
      <c r="C7" s="96" t="s">
        <v>120</v>
      </c>
      <c r="D7" t="s">
        <v>73</v>
      </c>
      <c r="E7" s="59" t="s">
        <v>165</v>
      </c>
    </row>
    <row r="8" spans="1:5" x14ac:dyDescent="0.2">
      <c r="A8" s="119" t="s">
        <v>44</v>
      </c>
      <c r="C8" s="96" t="s">
        <v>121</v>
      </c>
      <c r="D8" t="s">
        <v>75</v>
      </c>
      <c r="E8" s="59" t="s">
        <v>49</v>
      </c>
    </row>
    <row r="9" spans="1:5" x14ac:dyDescent="0.2">
      <c r="A9" s="118" t="s">
        <v>58</v>
      </c>
      <c r="C9" s="96" t="s">
        <v>122</v>
      </c>
      <c r="D9" t="s">
        <v>76</v>
      </c>
      <c r="E9" s="119" t="s">
        <v>166</v>
      </c>
    </row>
    <row r="10" spans="1:5" x14ac:dyDescent="0.2">
      <c r="A10" s="59" t="s">
        <v>48</v>
      </c>
      <c r="C10" s="96" t="s">
        <v>123</v>
      </c>
      <c r="D10" t="s">
        <v>77</v>
      </c>
      <c r="E10" s="59" t="s">
        <v>154</v>
      </c>
    </row>
    <row r="11" spans="1:5" x14ac:dyDescent="0.2">
      <c r="A11" s="59" t="s">
        <v>47</v>
      </c>
      <c r="C11" s="96" t="s">
        <v>124</v>
      </c>
      <c r="D11" t="s">
        <v>78</v>
      </c>
      <c r="E11" s="119" t="s">
        <v>155</v>
      </c>
    </row>
    <row r="12" spans="1:5" x14ac:dyDescent="0.2">
      <c r="A12" s="61" t="s">
        <v>61</v>
      </c>
      <c r="C12" s="96" t="s">
        <v>125</v>
      </c>
      <c r="D12" t="s">
        <v>81</v>
      </c>
      <c r="E12" s="61" t="s">
        <v>160</v>
      </c>
    </row>
    <row r="13" spans="1:5" x14ac:dyDescent="0.2">
      <c r="A13" s="61" t="s">
        <v>60</v>
      </c>
      <c r="C13" s="96" t="s">
        <v>126</v>
      </c>
      <c r="D13" t="s">
        <v>82</v>
      </c>
      <c r="E13" s="61" t="s">
        <v>161</v>
      </c>
    </row>
    <row r="14" spans="1:5" x14ac:dyDescent="0.2">
      <c r="A14" s="61" t="s">
        <v>62</v>
      </c>
      <c r="C14" s="96" t="s">
        <v>127</v>
      </c>
      <c r="D14" t="s">
        <v>83</v>
      </c>
      <c r="E14" s="61" t="s">
        <v>167</v>
      </c>
    </row>
    <row r="15" spans="1:5" x14ac:dyDescent="0.2">
      <c r="A15" s="61" t="s">
        <v>59</v>
      </c>
      <c r="C15" s="96" t="s">
        <v>128</v>
      </c>
      <c r="D15" t="s">
        <v>84</v>
      </c>
      <c r="E15" s="61" t="s">
        <v>168</v>
      </c>
    </row>
    <row r="16" spans="1:5" x14ac:dyDescent="0.2">
      <c r="A16" s="95" t="s">
        <v>41</v>
      </c>
      <c r="C16" s="96" t="s">
        <v>129</v>
      </c>
      <c r="D16" t="s">
        <v>85</v>
      </c>
      <c r="E16" s="61" t="s">
        <v>156</v>
      </c>
    </row>
    <row r="17" spans="1:5" x14ac:dyDescent="0.2">
      <c r="A17" s="59" t="s">
        <v>46</v>
      </c>
      <c r="C17" s="96" t="s">
        <v>130</v>
      </c>
      <c r="D17" t="s">
        <v>86</v>
      </c>
      <c r="E17" s="61" t="s">
        <v>157</v>
      </c>
    </row>
    <row r="18" spans="1:5" x14ac:dyDescent="0.2">
      <c r="A18" s="59" t="s">
        <v>45</v>
      </c>
      <c r="C18" s="96" t="s">
        <v>131</v>
      </c>
      <c r="D18" t="s">
        <v>87</v>
      </c>
      <c r="E18" s="61" t="s">
        <v>158</v>
      </c>
    </row>
    <row r="19" spans="1:5" x14ac:dyDescent="0.2">
      <c r="A19" s="61" t="s">
        <v>51</v>
      </c>
      <c r="C19" s="96" t="s">
        <v>132</v>
      </c>
      <c r="D19" t="s">
        <v>89</v>
      </c>
      <c r="E19" s="61" t="s">
        <v>159</v>
      </c>
    </row>
    <row r="20" spans="1:5" x14ac:dyDescent="0.2">
      <c r="A20" s="61" t="s">
        <v>50</v>
      </c>
      <c r="C20" s="96" t="s">
        <v>133</v>
      </c>
      <c r="D20" t="s">
        <v>67</v>
      </c>
      <c r="E20" s="61" t="s">
        <v>169</v>
      </c>
    </row>
    <row r="21" spans="1:5" x14ac:dyDescent="0.2">
      <c r="A21" s="61" t="s">
        <v>55</v>
      </c>
      <c r="C21" s="96" t="s">
        <v>134</v>
      </c>
      <c r="D21" t="s">
        <v>74</v>
      </c>
      <c r="E21" s="61" t="s">
        <v>170</v>
      </c>
    </row>
    <row r="22" spans="1:5" x14ac:dyDescent="0.2">
      <c r="A22" s="61" t="s">
        <v>54</v>
      </c>
      <c r="C22" s="96" t="s">
        <v>135</v>
      </c>
      <c r="D22" t="s">
        <v>80</v>
      </c>
      <c r="E22" s="123" t="s">
        <v>171</v>
      </c>
    </row>
    <row r="23" spans="1:5" x14ac:dyDescent="0.2">
      <c r="A23" s="61" t="s">
        <v>53</v>
      </c>
      <c r="C23" s="96" t="s">
        <v>136</v>
      </c>
      <c r="D23" t="s">
        <v>88</v>
      </c>
    </row>
    <row r="24" spans="1:5" x14ac:dyDescent="0.2">
      <c r="A24" s="61" t="s">
        <v>52</v>
      </c>
      <c r="C24" s="96" t="s">
        <v>137</v>
      </c>
      <c r="D24" t="s">
        <v>92</v>
      </c>
      <c r="E24" s="61" t="s">
        <v>172</v>
      </c>
    </row>
    <row r="25" spans="1:5" x14ac:dyDescent="0.2">
      <c r="A25" s="61" t="s">
        <v>57</v>
      </c>
      <c r="C25" s="96" t="s">
        <v>138</v>
      </c>
      <c r="D25" t="s">
        <v>94</v>
      </c>
      <c r="E25" s="61" t="s">
        <v>173</v>
      </c>
    </row>
    <row r="26" spans="1:5" x14ac:dyDescent="0.2">
      <c r="A26" s="61" t="s">
        <v>56</v>
      </c>
      <c r="C26" s="96" t="s">
        <v>139</v>
      </c>
      <c r="D26" t="s">
        <v>95</v>
      </c>
      <c r="E26" s="61" t="s">
        <v>174</v>
      </c>
    </row>
    <row r="27" spans="1:5" x14ac:dyDescent="0.2">
      <c r="A27" s="121" t="s">
        <v>42</v>
      </c>
      <c r="C27" s="96" t="s">
        <v>140</v>
      </c>
      <c r="D27" t="s">
        <v>96</v>
      </c>
      <c r="E27" s="61" t="s">
        <v>175</v>
      </c>
    </row>
    <row r="28" spans="1:5" x14ac:dyDescent="0.2">
      <c r="A28" s="57"/>
      <c r="C28" s="96" t="s">
        <v>141</v>
      </c>
      <c r="D28" t="s">
        <v>90</v>
      </c>
      <c r="E28" s="124" t="s">
        <v>176</v>
      </c>
    </row>
    <row r="29" spans="1:5" x14ac:dyDescent="0.2">
      <c r="A29" s="54"/>
      <c r="C29" s="96" t="s">
        <v>142</v>
      </c>
      <c r="D29" t="s">
        <v>97</v>
      </c>
    </row>
    <row r="30" spans="1:5" x14ac:dyDescent="0.2">
      <c r="A30" s="117"/>
      <c r="C30" s="96" t="s">
        <v>143</v>
      </c>
      <c r="D30" t="s">
        <v>98</v>
      </c>
      <c r="E30" s="124" t="s">
        <v>182</v>
      </c>
    </row>
    <row r="31" spans="1:5" x14ac:dyDescent="0.2">
      <c r="A31" s="59"/>
      <c r="C31" s="96" t="s">
        <v>144</v>
      </c>
      <c r="D31" t="s">
        <v>103</v>
      </c>
      <c r="E31" s="78" t="s">
        <v>177</v>
      </c>
    </row>
    <row r="32" spans="1:5" x14ac:dyDescent="0.2">
      <c r="A32" s="120"/>
      <c r="C32" s="96" t="s">
        <v>145</v>
      </c>
      <c r="D32" t="s">
        <v>105</v>
      </c>
      <c r="E32" s="78" t="s">
        <v>178</v>
      </c>
    </row>
    <row r="33" spans="1:5" x14ac:dyDescent="0.2">
      <c r="A33" s="122"/>
      <c r="C33" s="96" t="s">
        <v>146</v>
      </c>
      <c r="D33" t="s">
        <v>104</v>
      </c>
      <c r="E33" s="78" t="s">
        <v>179</v>
      </c>
    </row>
    <row r="34" spans="1:5" x14ac:dyDescent="0.2">
      <c r="A34" s="63"/>
      <c r="C34" s="96" t="s">
        <v>147</v>
      </c>
      <c r="D34" t="s">
        <v>106</v>
      </c>
      <c r="E34" s="78" t="s">
        <v>180</v>
      </c>
    </row>
    <row r="35" spans="1:5" x14ac:dyDescent="0.2">
      <c r="A35" s="70"/>
      <c r="C35" s="96" t="s">
        <v>148</v>
      </c>
      <c r="D35" t="s">
        <v>102</v>
      </c>
      <c r="E35" s="78" t="s">
        <v>181</v>
      </c>
    </row>
    <row r="36" spans="1:5" x14ac:dyDescent="0.2">
      <c r="A36" s="63"/>
      <c r="C36" s="96" t="s">
        <v>149</v>
      </c>
      <c r="D36" t="s">
        <v>107</v>
      </c>
      <c r="E36" t="s">
        <v>41</v>
      </c>
    </row>
    <row r="37" spans="1:5" x14ac:dyDescent="0.2">
      <c r="A37" s="53"/>
      <c r="C37" s="96" t="s">
        <v>150</v>
      </c>
      <c r="D37" t="s">
        <v>108</v>
      </c>
      <c r="E37" s="121" t="s">
        <v>42</v>
      </c>
    </row>
    <row r="38" spans="1:5" x14ac:dyDescent="0.2">
      <c r="C38" s="96" t="s">
        <v>151</v>
      </c>
      <c r="D38" t="s">
        <v>111</v>
      </c>
      <c r="E38" s="121" t="s">
        <v>183</v>
      </c>
    </row>
    <row r="39" spans="1:5" x14ac:dyDescent="0.2">
      <c r="C39" s="96" t="s">
        <v>152</v>
      </c>
      <c r="D39" t="s">
        <v>112</v>
      </c>
    </row>
    <row r="40" spans="1:5" x14ac:dyDescent="0.2">
      <c r="C40" s="96" t="s">
        <v>153</v>
      </c>
      <c r="D40" t="s">
        <v>113</v>
      </c>
      <c r="E40" t="s">
        <v>8</v>
      </c>
    </row>
  </sheetData>
  <sortState xmlns:xlrd2="http://schemas.microsoft.com/office/spreadsheetml/2017/richdata2" ref="A1:A37">
    <sortCondition ref="A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F15" sqref="F15"/>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2020-2021</vt:lpstr>
      <vt:lpstr>Data entry sheet</vt:lpstr>
      <vt:lpstr>Sheet2</vt:lpstr>
      <vt:lpstr>Sheet3</vt:lpstr>
      <vt:lpstr>'2020-2021'!Print_Area</vt:lpstr>
    </vt:vector>
  </TitlesOfParts>
  <Company>Warringah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Warringah Council</dc:creator>
  <cp:lastModifiedBy>Kylie Llewellyn</cp:lastModifiedBy>
  <cp:lastPrinted>2020-09-28T05:07:24Z</cp:lastPrinted>
  <dcterms:created xsi:type="dcterms:W3CDTF">2011-05-01T21:52:41Z</dcterms:created>
  <dcterms:modified xsi:type="dcterms:W3CDTF">2020-10-20T04:53:07Z</dcterms:modified>
</cp:coreProperties>
</file>